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20" windowHeight="8580" firstSheet="2" activeTab="2"/>
  </bookViews>
  <sheets>
    <sheet name="feuille de déplacements francs" sheetId="1" state="hidden" r:id="rId1"/>
    <sheet name="feuille de déplacements euros" sheetId="2" r:id="rId2"/>
    <sheet name="feuille de déplacements " sheetId="3" r:id="rId3"/>
  </sheets>
  <definedNames>
    <definedName name="villes">#REF!</definedName>
  </definedNames>
  <calcPr fullCalcOnLoad="1"/>
</workbook>
</file>

<file path=xl/sharedStrings.xml><?xml version="1.0" encoding="utf-8"?>
<sst xmlns="http://schemas.openxmlformats.org/spreadsheetml/2006/main" count="269" uniqueCount="146">
  <si>
    <t>BRIGNOLES</t>
  </si>
  <si>
    <t>SAINT MAXIMIN</t>
  </si>
  <si>
    <t>SAINT RAPHAEL</t>
  </si>
  <si>
    <t>FREJUS</t>
  </si>
  <si>
    <t>CARQUEIRANNE</t>
  </si>
  <si>
    <t>SIX FOURS</t>
  </si>
  <si>
    <t>FORCALQUEIRET</t>
  </si>
  <si>
    <t>DRAGUIGNAN</t>
  </si>
  <si>
    <t>SAINTE MAXIME</t>
  </si>
  <si>
    <t>ANTIBES</t>
  </si>
  <si>
    <t>FAYENCE</t>
  </si>
  <si>
    <t>COGOLIN</t>
  </si>
  <si>
    <t>BELGENTIER</t>
  </si>
  <si>
    <t>NOM</t>
  </si>
  <si>
    <t>DATE</t>
  </si>
  <si>
    <t>DIVISION</t>
  </si>
  <si>
    <t>I - FORFAIT DEPLACEMENT</t>
  </si>
  <si>
    <t>le forfait est destiné à couvrir les frais de carburant et d'autoroute.</t>
  </si>
  <si>
    <t>le forfait est calculé par véhicule</t>
  </si>
  <si>
    <t>du bureau et accompagnée des justificatifs</t>
  </si>
  <si>
    <t xml:space="preserve">toute dépense doit être approuvée préalablement par un membre </t>
  </si>
  <si>
    <t>montant</t>
  </si>
  <si>
    <t>forfait à reporter colonne montant</t>
  </si>
  <si>
    <t>TOTAL GENERAL DES DEPENSES A REMBOURSER</t>
  </si>
  <si>
    <t>SIGNATURE DU BENEFICIAIRE</t>
  </si>
  <si>
    <t>SIGNATURE DU TRESORIER</t>
  </si>
  <si>
    <t>UNION SPORTIVE CRAUROISE</t>
  </si>
  <si>
    <t>SECTION TENNIS DE TABLE</t>
  </si>
  <si>
    <t>Les déplacements dans les villes ne figurant pas sur la liste sont remboursés au taux de</t>
  </si>
  <si>
    <t>la ville la plus proche, sauf observation à faire au trésorier.</t>
  </si>
  <si>
    <t>motif de la dépense</t>
  </si>
  <si>
    <t>II -AUTRES DEPENSES</t>
  </si>
  <si>
    <t>remboursé le</t>
  </si>
  <si>
    <t>par</t>
  </si>
  <si>
    <t>chèque n°</t>
  </si>
  <si>
    <t>espèces</t>
  </si>
  <si>
    <t>LE LUC</t>
  </si>
  <si>
    <t>km</t>
  </si>
  <si>
    <t>autoroute</t>
  </si>
  <si>
    <t xml:space="preserve">la consommation d'essence a été calculée sur une base de </t>
  </si>
  <si>
    <t>litres au 100 km</t>
  </si>
  <si>
    <t>le litre d'essence a été pris au prix suivant :</t>
  </si>
  <si>
    <t>francs</t>
  </si>
  <si>
    <t>ville</t>
  </si>
  <si>
    <t>Ce document signé du bénéficiaire et accompagné des justificatifs doit être expédié chez le trésorier (Scarrone Michel 22, avenue de la gare 83260 La Crau). Le trésorier en effectuera le remboursement par chèque expédié à l'adresse du bénéficiaire.</t>
  </si>
  <si>
    <t>tarif au 01/09/2001</t>
  </si>
  <si>
    <t>euros</t>
  </si>
  <si>
    <t>ATTENTION : CETTE FEUILLE DOIT ETRE REMPLIE SEULEMENT EN FRANCS</t>
  </si>
  <si>
    <t>€</t>
  </si>
  <si>
    <t>Francs</t>
  </si>
  <si>
    <t>SOIT EN EUROS (pour information)</t>
  </si>
  <si>
    <t xml:space="preserve">MOTIF </t>
  </si>
  <si>
    <t xml:space="preserve">Les déplacements dans les villes ne figurant pas sur la liste sont remboursés </t>
  </si>
  <si>
    <t>au taux de la ville la plus proche, sauf observation à faire au trésorier.</t>
  </si>
  <si>
    <t>GRASSE</t>
  </si>
  <si>
    <t>UNION SPORTIVE CRAUROISE TENNIS DE TABLE</t>
  </si>
  <si>
    <t>CAVALAIRE</t>
  </si>
  <si>
    <t>SAINT TROPEZ</t>
  </si>
  <si>
    <t>MANDELIEU</t>
  </si>
  <si>
    <t>TOULON LA SEYNE</t>
  </si>
  <si>
    <t>PUGET-VILLE</t>
  </si>
  <si>
    <t>SANARY - OLLIOULES</t>
  </si>
  <si>
    <t>LA GARDE, HYERES ET LA FARLEDE</t>
  </si>
  <si>
    <t>NON REMBOURSE</t>
  </si>
  <si>
    <t>LA TRINITE ( NICE)</t>
  </si>
  <si>
    <t>1</t>
  </si>
  <si>
    <t>2</t>
  </si>
  <si>
    <t>3</t>
  </si>
  <si>
    <t>4</t>
  </si>
  <si>
    <t>5</t>
  </si>
  <si>
    <t>6</t>
  </si>
  <si>
    <t>7</t>
  </si>
  <si>
    <t>8</t>
  </si>
  <si>
    <t>9</t>
  </si>
  <si>
    <t>11</t>
  </si>
  <si>
    <t>12</t>
  </si>
  <si>
    <t>13</t>
  </si>
  <si>
    <t>14</t>
  </si>
  <si>
    <t>15</t>
  </si>
  <si>
    <t>16</t>
  </si>
  <si>
    <t>17</t>
  </si>
  <si>
    <t>18</t>
  </si>
  <si>
    <t>19</t>
  </si>
  <si>
    <t>20</t>
  </si>
  <si>
    <t>21</t>
  </si>
  <si>
    <t>23</t>
  </si>
  <si>
    <t>24</t>
  </si>
  <si>
    <t>25</t>
  </si>
  <si>
    <t>26</t>
  </si>
  <si>
    <t>28</t>
  </si>
  <si>
    <t>29</t>
  </si>
  <si>
    <t>30</t>
  </si>
  <si>
    <t>31</t>
  </si>
  <si>
    <t>AVIGNON</t>
  </si>
  <si>
    <t>MARSEILLE (ASAND)</t>
  </si>
  <si>
    <t>Ce document signé du bénéficiaire et accompagné des justificatifs doit être expédié chez le trésorier (Danielle MARTIN CASLANT Le Saint Pierre Chemin des Gravettes 83220 Le Pradet) ou déposé dans la boîte aux lettres à la salle PARNAUD. Le trésorier en effectuera le remboursement par chèque expédié à l'adresse du bénéficiaire.</t>
  </si>
  <si>
    <t>32</t>
  </si>
  <si>
    <t>33</t>
  </si>
  <si>
    <t>34</t>
  </si>
  <si>
    <t>35</t>
  </si>
  <si>
    <t>36</t>
  </si>
  <si>
    <t>ISTRES</t>
  </si>
  <si>
    <t>MENTON ( STELLA)</t>
  </si>
  <si>
    <t>37</t>
  </si>
  <si>
    <t>PUGET-sur ARGENS</t>
  </si>
  <si>
    <t>VALLAURIS</t>
  </si>
  <si>
    <t>MOUANS SARTOUX</t>
  </si>
  <si>
    <t>38</t>
  </si>
  <si>
    <t>VILLEFRANCHE SUR MER</t>
  </si>
  <si>
    <t>AIX les MILLES</t>
  </si>
  <si>
    <t>39</t>
  </si>
  <si>
    <t>40</t>
  </si>
  <si>
    <t>PERTUIS</t>
  </si>
  <si>
    <t>VENELLES</t>
  </si>
  <si>
    <t>TARIF au 01/02/2016</t>
  </si>
  <si>
    <t>NICE Cavigal</t>
  </si>
  <si>
    <t>NICE TEAM LUCIAN</t>
  </si>
  <si>
    <t>MANOSQUE</t>
  </si>
  <si>
    <t>SAINT JULIEN</t>
  </si>
  <si>
    <t>10</t>
  </si>
  <si>
    <t>22</t>
  </si>
  <si>
    <t>27</t>
  </si>
  <si>
    <t>TRANS EN PROVENCE</t>
  </si>
  <si>
    <t>AVIGNON-PERTUIS</t>
  </si>
  <si>
    <t>CRITERIUM INDIVIDUEL MONTAUROUX MINIBUS</t>
  </si>
  <si>
    <t>MONACO</t>
  </si>
  <si>
    <t>VILLENEUVE LOUBET</t>
  </si>
  <si>
    <t>SORGUES</t>
  </si>
  <si>
    <t>PIERREVERT</t>
  </si>
  <si>
    <t>SAINT JULIEN LE MONTAGNIER</t>
  </si>
  <si>
    <t>41</t>
  </si>
  <si>
    <t>SISTERON</t>
  </si>
  <si>
    <t>42</t>
  </si>
  <si>
    <t>ANTIBES-SOPHIA ANTIPOLIS</t>
  </si>
  <si>
    <t>BEAUSSET</t>
  </si>
  <si>
    <t>TARIF au 01/09/2017</t>
  </si>
  <si>
    <t>AUBAGNE</t>
  </si>
  <si>
    <t>COURTHEZON</t>
  </si>
  <si>
    <t>CAVAILLON</t>
  </si>
  <si>
    <t>MARSEILLE (AS AV NOTRE DAME)</t>
  </si>
  <si>
    <t>TLT 06 TT (NICE)</t>
  </si>
  <si>
    <t>MORIERES Les Avignons</t>
  </si>
  <si>
    <t>VILLEFRANCHE-BEAULIEU/MER</t>
  </si>
  <si>
    <t>PIERREFEU DU VAR</t>
  </si>
  <si>
    <t>LA GARDE, HYERES LA VALETTE, LA FARLEDE</t>
  </si>
  <si>
    <t>SAINT-CANNAT</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</si>
</sst>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_-* #,##0.00\ [$€-1]_-;\-* #,##0.00\ [$€-1]_-;_-* &quot;-&quot;??\ [$€-1]_-"/>
    <numFmt numFmtId="176" formatCode="[$€-2]\ #,##0.00"/>
    <numFmt numFmtId="177" formatCode="#,##0.00\ [$€-1]"/>
    <numFmt numFmtId="178" formatCode="#,##0.00\ [$EUR];[Red]\-#,##0.00\ [$EUR]"/>
    <numFmt numFmtId="179" formatCode="#,##0.00\ [$EUR]"/>
    <numFmt numFmtId="180" formatCode="#,##0.00\ &quot;F&quot;"/>
    <numFmt numFmtId="181" formatCode="[$€-2]\ #,##0.00;[Red]\-[$€-2]\ #,##0.00"/>
    <numFmt numFmtId="182" formatCode="#,##0.00\ [$€-1];[Red]\-#,##0.00\ [$€-1]"/>
    <numFmt numFmtId="183" formatCode="mmm\-yyyy"/>
    <numFmt numFmtId="184" formatCode="#,##0.0\ [$€-1]"/>
    <numFmt numFmtId="185" formatCode="#,##0\ [$€-1]"/>
  </numFmts>
  <fonts count="38">
    <font>
      <sz val="10"/>
      <name val="MS Serif"/>
      <family val="0"/>
    </font>
    <font>
      <sz val="8"/>
      <name val="MS Serif"/>
      <family val="1"/>
    </font>
    <font>
      <b/>
      <sz val="10"/>
      <name val="MS Serif"/>
      <family val="1"/>
    </font>
    <font>
      <sz val="9"/>
      <name val="MS Serif"/>
      <family val="1"/>
    </font>
    <font>
      <i/>
      <sz val="10"/>
      <name val="Broadway"/>
      <family val="5"/>
    </font>
    <font>
      <i/>
      <sz val="14"/>
      <name val="Britannic Bold"/>
      <family val="2"/>
    </font>
    <font>
      <sz val="8.5"/>
      <name val="MS Serif"/>
      <family val="1"/>
    </font>
    <font>
      <i/>
      <sz val="7"/>
      <name val="MS Serif"/>
      <family val="1"/>
    </font>
    <font>
      <b/>
      <sz val="8.5"/>
      <name val="MS Serif"/>
      <family val="1"/>
    </font>
    <font>
      <sz val="30"/>
      <name val="MS Serif"/>
      <family val="1"/>
    </font>
    <font>
      <sz val="8.5"/>
      <name val="Times New Roman"/>
      <family val="1"/>
    </font>
    <font>
      <sz val="10"/>
      <name val="Times New Roman"/>
      <family val="1"/>
    </font>
    <font>
      <sz val="10"/>
      <color indexed="9"/>
      <name val="Times New Roman"/>
      <family val="1"/>
    </font>
    <font>
      <b/>
      <sz val="10"/>
      <name val="Times New Roman"/>
      <family val="1"/>
    </font>
    <font>
      <b/>
      <sz val="8.5"/>
      <name val="Times New Roman"/>
      <family val="1"/>
    </font>
    <font>
      <sz val="9"/>
      <name val="Times New Roman"/>
      <family val="1"/>
    </font>
    <font>
      <i/>
      <sz val="14"/>
      <name val="Times New Roman"/>
      <family val="1"/>
    </font>
    <font>
      <sz val="40"/>
      <name val="Times New Roman"/>
      <family val="1"/>
    </font>
    <font>
      <b/>
      <i/>
      <sz val="8"/>
      <name val="Times New Roman"/>
      <family val="1"/>
    </font>
    <font>
      <b/>
      <sz val="10"/>
      <color indexed="9"/>
      <name val="Times New Roman"/>
      <family val="1"/>
    </font>
    <font>
      <i/>
      <sz val="8.5"/>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style="medium"/>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color indexed="63"/>
      </left>
      <right style="medium"/>
      <top style="thin"/>
      <bottom style="hair"/>
    </border>
    <border>
      <left style="medium"/>
      <right style="medium"/>
      <top style="thin"/>
      <bottom style="hair"/>
    </border>
    <border>
      <left style="medium"/>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hair"/>
    </border>
    <border>
      <left style="medium"/>
      <right style="thin"/>
      <top style="hair"/>
      <bottom style="medium"/>
    </border>
    <border>
      <left style="thin"/>
      <right>
        <color indexed="63"/>
      </right>
      <top style="hair"/>
      <bottom style="medium"/>
    </border>
    <border>
      <left>
        <color indexed="63"/>
      </left>
      <right style="thin"/>
      <top style="hair"/>
      <bottom style="medium"/>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hair"/>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style="medium"/>
      <bottom style="thin"/>
    </border>
    <border>
      <left style="thin"/>
      <right style="medium"/>
      <top>
        <color indexed="63"/>
      </top>
      <bottom>
        <color indexed="63"/>
      </bottom>
    </border>
    <border>
      <left>
        <color indexed="63"/>
      </left>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style="hair"/>
    </border>
    <border>
      <left style="medium"/>
      <right>
        <color indexed="63"/>
      </right>
      <top style="hair"/>
      <bottom style="thin"/>
    </border>
    <border>
      <left>
        <color indexed="63"/>
      </left>
      <right>
        <color indexed="63"/>
      </right>
      <top style="hair"/>
      <bottom style="thin"/>
    </border>
    <border>
      <left style="thin"/>
      <right style="medium"/>
      <top style="hair"/>
      <bottom style="thin"/>
    </border>
    <border>
      <left>
        <color indexed="63"/>
      </left>
      <right>
        <color indexed="63"/>
      </right>
      <top>
        <color indexed="63"/>
      </top>
      <bottom style="medium"/>
    </border>
    <border>
      <left style="thin"/>
      <right style="medium"/>
      <top style="thin"/>
      <bottom style="medium"/>
    </border>
    <border>
      <left style="thin"/>
      <right style="thin"/>
      <top style="medium"/>
      <bottom style="medium"/>
    </border>
    <border>
      <left>
        <color indexed="63"/>
      </left>
      <right style="medium"/>
      <top>
        <color indexed="63"/>
      </top>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color indexed="63"/>
      </top>
      <bottom style="hair"/>
    </border>
    <border>
      <left style="medium"/>
      <right style="medium"/>
      <top style="hair"/>
      <bottom style="thin"/>
    </border>
    <border>
      <left style="medium"/>
      <right style="medium"/>
      <top style="thin"/>
      <bottom style="medium"/>
    </border>
    <border>
      <left style="medium"/>
      <right style="medium"/>
      <top style="medium"/>
      <bottom>
        <color indexed="63"/>
      </bottom>
    </border>
    <border>
      <left style="medium"/>
      <right>
        <color indexed="63"/>
      </right>
      <top style="thin"/>
      <bottom style="thin"/>
    </border>
    <border>
      <left>
        <color indexed="63"/>
      </left>
      <right style="medium"/>
      <top style="medium"/>
      <bottom>
        <color indexed="63"/>
      </bottom>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6" fillId="7" borderId="1" applyNumberFormat="0" applyAlignment="0" applyProtection="0"/>
    <xf numFmtId="175" fontId="0" fillId="0" borderId="0" applyFont="0" applyFill="0" applyBorder="0" applyAlignment="0" applyProtection="0"/>
    <xf numFmtId="0" fontId="2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231">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xf>
    <xf numFmtId="0" fontId="0" fillId="0" borderId="15" xfId="0" applyBorder="1" applyAlignment="1">
      <alignment vertical="center"/>
    </xf>
    <xf numFmtId="0" fontId="3" fillId="0" borderId="0" xfId="0" applyFont="1" applyBorder="1" applyAlignment="1">
      <alignment/>
    </xf>
    <xf numFmtId="0" fontId="3" fillId="0" borderId="13" xfId="0" applyFont="1" applyFill="1" applyBorder="1" applyAlignment="1">
      <alignment/>
    </xf>
    <xf numFmtId="0" fontId="0" fillId="0" borderId="14" xfId="0" applyBorder="1" applyAlignment="1">
      <alignment horizontal="center" vertical="center"/>
    </xf>
    <xf numFmtId="0" fontId="0" fillId="0" borderId="16" xfId="0" applyBorder="1" applyAlignment="1">
      <alignment/>
    </xf>
    <xf numFmtId="0" fontId="0" fillId="0" borderId="17" xfId="0" applyBorder="1" applyAlignment="1">
      <alignment/>
    </xf>
    <xf numFmtId="0" fontId="2" fillId="0" borderId="18" xfId="0" applyFont="1" applyBorder="1" applyAlignment="1">
      <alignment/>
    </xf>
    <xf numFmtId="0" fontId="3" fillId="0" borderId="0" xfId="0" applyFont="1" applyFill="1" applyBorder="1" applyAlignment="1">
      <alignment/>
    </xf>
    <xf numFmtId="0" fontId="2" fillId="0" borderId="0" xfId="0" applyFont="1" applyBorder="1" applyAlignment="1">
      <alignment/>
    </xf>
    <xf numFmtId="0" fontId="0" fillId="0" borderId="19" xfId="0" applyBorder="1" applyAlignment="1">
      <alignment vertical="center"/>
    </xf>
    <xf numFmtId="2" fontId="2" fillId="0" borderId="0" xfId="0" applyNumberFormat="1" applyFont="1" applyBorder="1" applyAlignment="1">
      <alignment/>
    </xf>
    <xf numFmtId="2" fontId="2" fillId="0" borderId="13" xfId="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0" fillId="0" borderId="20" xfId="0" applyBorder="1" applyAlignment="1">
      <alignment horizontal="left" vertical="center"/>
    </xf>
    <xf numFmtId="14" fontId="0" fillId="0" borderId="15" xfId="0" applyNumberFormat="1" applyBorder="1" applyAlignment="1">
      <alignment vertical="center"/>
    </xf>
    <xf numFmtId="0" fontId="7" fillId="0" borderId="0" xfId="0" applyFont="1" applyBorder="1" applyAlignment="1">
      <alignment/>
    </xf>
    <xf numFmtId="0" fontId="6" fillId="0" borderId="0" xfId="0" applyFont="1" applyAlignment="1">
      <alignment/>
    </xf>
    <xf numFmtId="0" fontId="10" fillId="0" borderId="21" xfId="0" applyFont="1" applyBorder="1" applyAlignment="1">
      <alignment/>
    </xf>
    <xf numFmtId="0" fontId="10" fillId="0" borderId="22" xfId="0" applyFont="1" applyBorder="1" applyAlignment="1">
      <alignment horizontal="center"/>
    </xf>
    <xf numFmtId="0" fontId="10" fillId="0" borderId="23" xfId="0" applyFont="1" applyBorder="1" applyAlignment="1">
      <alignment horizontal="center"/>
    </xf>
    <xf numFmtId="0" fontId="11" fillId="0" borderId="24" xfId="0" applyFont="1" applyBorder="1" applyAlignment="1">
      <alignment horizontal="center"/>
    </xf>
    <xf numFmtId="0" fontId="10" fillId="0" borderId="25" xfId="0" applyFont="1" applyBorder="1" applyAlignment="1">
      <alignment/>
    </xf>
    <xf numFmtId="0" fontId="10" fillId="0" borderId="26" xfId="0" applyFont="1" applyBorder="1" applyAlignment="1">
      <alignment/>
    </xf>
    <xf numFmtId="0" fontId="11" fillId="0" borderId="27" xfId="0" applyFont="1" applyBorder="1" applyAlignment="1">
      <alignment/>
    </xf>
    <xf numFmtId="2" fontId="11" fillId="0" borderId="27" xfId="0" applyNumberFormat="1" applyFont="1" applyBorder="1" applyAlignment="1">
      <alignment/>
    </xf>
    <xf numFmtId="180" fontId="12" fillId="0" borderId="25" xfId="0" applyNumberFormat="1" applyFont="1" applyBorder="1" applyAlignment="1">
      <alignment horizontal="center"/>
    </xf>
    <xf numFmtId="180" fontId="11" fillId="0" borderId="28" xfId="0" applyNumberFormat="1" applyFont="1" applyBorder="1" applyAlignment="1">
      <alignment horizontal="right"/>
    </xf>
    <xf numFmtId="180" fontId="11" fillId="0" borderId="29" xfId="0" applyNumberFormat="1" applyFont="1" applyBorder="1" applyAlignment="1">
      <alignment horizontal="center"/>
    </xf>
    <xf numFmtId="2" fontId="11" fillId="0" borderId="30" xfId="0" applyNumberFormat="1" applyFont="1" applyBorder="1" applyAlignment="1">
      <alignment/>
    </xf>
    <xf numFmtId="0" fontId="11" fillId="0" borderId="31" xfId="0" applyFont="1" applyBorder="1" applyAlignment="1">
      <alignment horizontal="center"/>
    </xf>
    <xf numFmtId="0" fontId="10" fillId="0" borderId="32" xfId="0" applyFont="1" applyBorder="1" applyAlignment="1">
      <alignment/>
    </xf>
    <xf numFmtId="0" fontId="10" fillId="0" borderId="33" xfId="0" applyFont="1" applyBorder="1" applyAlignment="1">
      <alignment/>
    </xf>
    <xf numFmtId="0" fontId="11" fillId="0" borderId="34" xfId="0" applyFont="1" applyBorder="1" applyAlignment="1">
      <alignment/>
    </xf>
    <xf numFmtId="2" fontId="11" fillId="0" borderId="34" xfId="0" applyNumberFormat="1" applyFont="1" applyBorder="1" applyAlignment="1">
      <alignment/>
    </xf>
    <xf numFmtId="180" fontId="12" fillId="0" borderId="32" xfId="0" applyNumberFormat="1" applyFont="1" applyBorder="1" applyAlignment="1">
      <alignment horizontal="center"/>
    </xf>
    <xf numFmtId="180" fontId="11" fillId="0" borderId="35" xfId="0" applyNumberFormat="1" applyFont="1" applyBorder="1" applyAlignment="1">
      <alignment horizontal="right"/>
    </xf>
    <xf numFmtId="180" fontId="11" fillId="0" borderId="36" xfId="0" applyNumberFormat="1" applyFont="1" applyBorder="1" applyAlignment="1">
      <alignment horizontal="center"/>
    </xf>
    <xf numFmtId="2" fontId="11" fillId="0" borderId="37" xfId="0" applyNumberFormat="1" applyFont="1" applyBorder="1" applyAlignment="1">
      <alignment/>
    </xf>
    <xf numFmtId="0" fontId="11" fillId="0" borderId="38" xfId="0" applyFont="1" applyBorder="1" applyAlignment="1">
      <alignment horizontal="center"/>
    </xf>
    <xf numFmtId="0" fontId="10" fillId="0" borderId="39" xfId="0" applyFont="1" applyBorder="1" applyAlignment="1">
      <alignment/>
    </xf>
    <xf numFmtId="0" fontId="10" fillId="0" borderId="40" xfId="0" applyFont="1" applyBorder="1" applyAlignment="1">
      <alignment/>
    </xf>
    <xf numFmtId="0" fontId="11" fillId="0" borderId="41" xfId="0" applyFont="1" applyBorder="1" applyAlignment="1">
      <alignment/>
    </xf>
    <xf numFmtId="2" fontId="11" fillId="0" borderId="41" xfId="0" applyNumberFormat="1" applyFont="1" applyBorder="1" applyAlignment="1">
      <alignment/>
    </xf>
    <xf numFmtId="180" fontId="12" fillId="0" borderId="39" xfId="0" applyNumberFormat="1" applyFont="1" applyBorder="1" applyAlignment="1">
      <alignment horizontal="center"/>
    </xf>
    <xf numFmtId="180" fontId="11" fillId="0" borderId="42" xfId="0" applyNumberFormat="1" applyFont="1" applyBorder="1" applyAlignment="1">
      <alignment horizontal="right"/>
    </xf>
    <xf numFmtId="180" fontId="11" fillId="0" borderId="43" xfId="0" applyNumberFormat="1" applyFont="1" applyBorder="1" applyAlignment="1">
      <alignment horizontal="center"/>
    </xf>
    <xf numFmtId="2" fontId="11" fillId="0" borderId="44" xfId="0" applyNumberFormat="1" applyFont="1" applyBorder="1" applyAlignment="1">
      <alignment/>
    </xf>
    <xf numFmtId="0" fontId="11" fillId="0" borderId="45" xfId="0" applyFont="1" applyBorder="1" applyAlignment="1">
      <alignment/>
    </xf>
    <xf numFmtId="0" fontId="13" fillId="0" borderId="46" xfId="0" applyFont="1" applyBorder="1" applyAlignment="1">
      <alignment/>
    </xf>
    <xf numFmtId="0" fontId="11" fillId="0" borderId="13" xfId="0" applyFont="1" applyBorder="1" applyAlignment="1">
      <alignment/>
    </xf>
    <xf numFmtId="0" fontId="11" fillId="0" borderId="47" xfId="0" applyFont="1" applyBorder="1" applyAlignment="1">
      <alignment/>
    </xf>
    <xf numFmtId="2" fontId="11" fillId="0" borderId="48" xfId="0" applyNumberFormat="1"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49" xfId="0" applyFont="1" applyBorder="1" applyAlignment="1">
      <alignment/>
    </xf>
    <xf numFmtId="0" fontId="11" fillId="0" borderId="50" xfId="0" applyFont="1" applyBorder="1" applyAlignment="1">
      <alignment/>
    </xf>
    <xf numFmtId="0" fontId="11" fillId="0" borderId="51" xfId="0" applyFont="1" applyBorder="1" applyAlignment="1">
      <alignment/>
    </xf>
    <xf numFmtId="0" fontId="11" fillId="0" borderId="28" xfId="0" applyFont="1" applyBorder="1" applyAlignment="1">
      <alignment/>
    </xf>
    <xf numFmtId="2" fontId="11" fillId="0" borderId="52" xfId="0" applyNumberFormat="1" applyFont="1" applyBorder="1" applyAlignment="1">
      <alignment/>
    </xf>
    <xf numFmtId="0" fontId="11" fillId="0" borderId="53" xfId="0" applyFont="1" applyBorder="1" applyAlignment="1">
      <alignment/>
    </xf>
    <xf numFmtId="0" fontId="11" fillId="0" borderId="35" xfId="0" applyFont="1" applyBorder="1" applyAlignment="1">
      <alignment/>
    </xf>
    <xf numFmtId="2" fontId="11" fillId="0" borderId="54" xfId="0" applyNumberFormat="1" applyFont="1" applyBorder="1" applyAlignment="1">
      <alignment/>
    </xf>
    <xf numFmtId="0" fontId="11" fillId="0" borderId="55" xfId="0" applyFont="1" applyBorder="1" applyAlignment="1">
      <alignment/>
    </xf>
    <xf numFmtId="0" fontId="11" fillId="0" borderId="56" xfId="0" applyFont="1" applyBorder="1" applyAlignment="1">
      <alignment/>
    </xf>
    <xf numFmtId="2" fontId="11" fillId="0" borderId="57" xfId="0" applyNumberFormat="1" applyFont="1" applyBorder="1" applyAlignment="1">
      <alignment/>
    </xf>
    <xf numFmtId="0" fontId="13" fillId="0" borderId="58" xfId="0" applyFont="1" applyBorder="1" applyAlignment="1">
      <alignment horizontal="center" vertical="center"/>
    </xf>
    <xf numFmtId="0" fontId="11" fillId="0" borderId="58" xfId="0" applyFont="1" applyBorder="1" applyAlignment="1">
      <alignment vertical="center"/>
    </xf>
    <xf numFmtId="180" fontId="11" fillId="0" borderId="59" xfId="0" applyNumberFormat="1" applyFont="1" applyBorder="1" applyAlignment="1">
      <alignment/>
    </xf>
    <xf numFmtId="177" fontId="10" fillId="0" borderId="60" xfId="0" applyNumberFormat="1" applyFont="1" applyBorder="1" applyAlignment="1">
      <alignment vertical="center"/>
    </xf>
    <xf numFmtId="2" fontId="11" fillId="0" borderId="61" xfId="0" applyNumberFormat="1" applyFont="1" applyBorder="1" applyAlignment="1">
      <alignment/>
    </xf>
    <xf numFmtId="0" fontId="11" fillId="0" borderId="17" xfId="0" applyFont="1" applyBorder="1" applyAlignment="1">
      <alignment horizontal="center" vertical="center"/>
    </xf>
    <xf numFmtId="14" fontId="11" fillId="0" borderId="15"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20" xfId="0" applyFont="1" applyBorder="1" applyAlignment="1">
      <alignment horizontal="center" vertical="center"/>
    </xf>
    <xf numFmtId="0" fontId="11" fillId="0" borderId="63"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xf>
    <xf numFmtId="0" fontId="11" fillId="0" borderId="64" xfId="0" applyFont="1" applyBorder="1" applyAlignment="1">
      <alignment/>
    </xf>
    <xf numFmtId="0" fontId="11" fillId="0" borderId="12" xfId="0" applyFont="1" applyBorder="1" applyAlignment="1">
      <alignment/>
    </xf>
    <xf numFmtId="0" fontId="11" fillId="0" borderId="58" xfId="0" applyFont="1" applyBorder="1" applyAlignment="1">
      <alignment/>
    </xf>
    <xf numFmtId="0" fontId="11" fillId="0" borderId="61" xfId="0" applyFont="1" applyBorder="1" applyAlignment="1">
      <alignment/>
    </xf>
    <xf numFmtId="0" fontId="11" fillId="0" borderId="0" xfId="0" applyFont="1" applyAlignment="1">
      <alignment/>
    </xf>
    <xf numFmtId="0" fontId="11" fillId="0" borderId="17" xfId="0" applyFont="1" applyBorder="1" applyAlignment="1">
      <alignment/>
    </xf>
    <xf numFmtId="0" fontId="11" fillId="0" borderId="14" xfId="0" applyFont="1" applyBorder="1" applyAlignment="1">
      <alignment horizontal="center" vertical="center"/>
    </xf>
    <xf numFmtId="0" fontId="11" fillId="0" borderId="20" xfId="0" applyFont="1" applyBorder="1" applyAlignment="1">
      <alignment horizontal="left" vertical="center"/>
    </xf>
    <xf numFmtId="0" fontId="11" fillId="0" borderId="14" xfId="0" applyFont="1" applyBorder="1" applyAlignment="1">
      <alignment vertical="center"/>
    </xf>
    <xf numFmtId="0" fontId="11" fillId="0" borderId="19" xfId="0" applyFont="1" applyBorder="1" applyAlignment="1">
      <alignment vertical="center"/>
    </xf>
    <xf numFmtId="14" fontId="11" fillId="0" borderId="15" xfId="0" applyNumberFormat="1" applyFont="1" applyBorder="1" applyAlignment="1">
      <alignment vertical="center"/>
    </xf>
    <xf numFmtId="0" fontId="11" fillId="0" borderId="15" xfId="0" applyFont="1" applyBorder="1" applyAlignment="1">
      <alignment vertical="center"/>
    </xf>
    <xf numFmtId="0" fontId="13" fillId="0" borderId="18" xfId="0" applyFont="1" applyBorder="1" applyAlignment="1">
      <alignment/>
    </xf>
    <xf numFmtId="0" fontId="13" fillId="0" borderId="0" xfId="0" applyFont="1" applyBorder="1" applyAlignment="1">
      <alignment/>
    </xf>
    <xf numFmtId="175" fontId="11" fillId="0" borderId="0" xfId="44" applyFont="1" applyBorder="1" applyAlignment="1">
      <alignment/>
    </xf>
    <xf numFmtId="0" fontId="11" fillId="0" borderId="11" xfId="0" applyFont="1" applyBorder="1" applyAlignment="1">
      <alignment/>
    </xf>
    <xf numFmtId="0" fontId="15" fillId="0" borderId="0" xfId="0" applyFont="1" applyBorder="1" applyAlignment="1">
      <alignment/>
    </xf>
    <xf numFmtId="0" fontId="15" fillId="0" borderId="0" xfId="0" applyFont="1" applyFill="1" applyBorder="1" applyAlignment="1">
      <alignment/>
    </xf>
    <xf numFmtId="2" fontId="13" fillId="0" borderId="0" xfId="0" applyNumberFormat="1" applyFont="1" applyBorder="1" applyAlignment="1">
      <alignment/>
    </xf>
    <xf numFmtId="0" fontId="15" fillId="0" borderId="13" xfId="0" applyFont="1" applyFill="1" applyBorder="1" applyAlignment="1">
      <alignment/>
    </xf>
    <xf numFmtId="2" fontId="13" fillId="0" borderId="13" xfId="0" applyNumberFormat="1" applyFont="1" applyBorder="1" applyAlignment="1">
      <alignment/>
    </xf>
    <xf numFmtId="0" fontId="13" fillId="0" borderId="13" xfId="0" applyFont="1" applyBorder="1" applyAlignment="1">
      <alignment/>
    </xf>
    <xf numFmtId="0" fontId="10" fillId="0" borderId="0" xfId="0" applyFont="1" applyAlignment="1">
      <alignment/>
    </xf>
    <xf numFmtId="177" fontId="11" fillId="0" borderId="29" xfId="0" applyNumberFormat="1" applyFont="1" applyBorder="1" applyAlignment="1">
      <alignment horizontal="center"/>
    </xf>
    <xf numFmtId="177" fontId="12" fillId="0" borderId="32" xfId="0" applyNumberFormat="1" applyFont="1" applyBorder="1" applyAlignment="1">
      <alignment horizontal="center"/>
    </xf>
    <xf numFmtId="177" fontId="11" fillId="0" borderId="35" xfId="0" applyNumberFormat="1" applyFont="1" applyBorder="1" applyAlignment="1">
      <alignment horizontal="right"/>
    </xf>
    <xf numFmtId="177" fontId="11" fillId="0" borderId="36" xfId="0" applyNumberFormat="1" applyFont="1" applyBorder="1" applyAlignment="1">
      <alignment horizontal="center"/>
    </xf>
    <xf numFmtId="14" fontId="11" fillId="0" borderId="14" xfId="0" applyNumberFormat="1" applyFont="1" applyBorder="1" applyAlignment="1">
      <alignment vertical="center"/>
    </xf>
    <xf numFmtId="0" fontId="18" fillId="0" borderId="0" xfId="0" applyFont="1" applyBorder="1" applyAlignment="1">
      <alignment/>
    </xf>
    <xf numFmtId="177" fontId="12" fillId="0" borderId="25" xfId="0" applyNumberFormat="1" applyFont="1" applyBorder="1" applyAlignment="1">
      <alignment horizontal="center"/>
    </xf>
    <xf numFmtId="177" fontId="19" fillId="0" borderId="65" xfId="0" applyNumberFormat="1" applyFont="1" applyBorder="1" applyAlignment="1">
      <alignment horizontal="center"/>
    </xf>
    <xf numFmtId="0" fontId="14" fillId="0" borderId="0" xfId="0" applyFont="1" applyBorder="1" applyAlignment="1">
      <alignment vertical="center" wrapText="1"/>
    </xf>
    <xf numFmtId="172" fontId="11" fillId="0" borderId="30" xfId="0" applyNumberFormat="1" applyFont="1" applyBorder="1" applyAlignment="1">
      <alignment/>
    </xf>
    <xf numFmtId="0" fontId="20" fillId="0" borderId="33" xfId="0" applyFont="1" applyBorder="1" applyAlignment="1">
      <alignment/>
    </xf>
    <xf numFmtId="0" fontId="20" fillId="0" borderId="32" xfId="0" applyFont="1" applyBorder="1" applyAlignment="1">
      <alignment/>
    </xf>
    <xf numFmtId="0" fontId="11" fillId="0" borderId="24" xfId="0" applyFont="1" applyBorder="1" applyAlignment="1" quotePrefix="1">
      <alignment horizontal="center"/>
    </xf>
    <xf numFmtId="0" fontId="10" fillId="0" borderId="66" xfId="0" applyFont="1" applyBorder="1" applyAlignment="1">
      <alignment/>
    </xf>
    <xf numFmtId="0" fontId="10" fillId="0" borderId="67" xfId="0" applyFont="1" applyBorder="1" applyAlignment="1">
      <alignment/>
    </xf>
    <xf numFmtId="0" fontId="11" fillId="0" borderId="34" xfId="0" applyFont="1" applyFill="1" applyBorder="1" applyAlignment="1">
      <alignment/>
    </xf>
    <xf numFmtId="177" fontId="12" fillId="0" borderId="32" xfId="0" applyNumberFormat="1" applyFont="1" applyFill="1" applyBorder="1" applyAlignment="1">
      <alignment horizontal="center"/>
    </xf>
    <xf numFmtId="177" fontId="11" fillId="0" borderId="35" xfId="0" applyNumberFormat="1" applyFont="1" applyFill="1" applyBorder="1" applyAlignment="1">
      <alignment horizontal="right"/>
    </xf>
    <xf numFmtId="177" fontId="11" fillId="0" borderId="36" xfId="0" applyNumberFormat="1" applyFont="1" applyFill="1" applyBorder="1" applyAlignment="1">
      <alignment horizontal="center"/>
    </xf>
    <xf numFmtId="0" fontId="11" fillId="0" borderId="68" xfId="0" applyFont="1" applyFill="1" applyBorder="1" applyAlignment="1">
      <alignment/>
    </xf>
    <xf numFmtId="177" fontId="12" fillId="0" borderId="66" xfId="0" applyNumberFormat="1" applyFont="1" applyFill="1" applyBorder="1" applyAlignment="1">
      <alignment horizontal="center"/>
    </xf>
    <xf numFmtId="177" fontId="11" fillId="0" borderId="69" xfId="0" applyNumberFormat="1" applyFont="1" applyBorder="1" applyAlignment="1">
      <alignment horizontal="center"/>
    </xf>
    <xf numFmtId="0" fontId="11" fillId="0" borderId="63" xfId="0" applyFont="1" applyBorder="1" applyAlignment="1">
      <alignment horizontal="left" vertical="center"/>
    </xf>
    <xf numFmtId="177" fontId="11" fillId="0" borderId="0" xfId="0" applyNumberFormat="1" applyFont="1" applyBorder="1" applyAlignment="1">
      <alignment horizontal="right"/>
    </xf>
    <xf numFmtId="177" fontId="11" fillId="0" borderId="28" xfId="0" applyNumberFormat="1" applyFont="1" applyBorder="1" applyAlignment="1">
      <alignment horizontal="right"/>
    </xf>
    <xf numFmtId="185" fontId="11" fillId="0" borderId="36" xfId="0" applyNumberFormat="1" applyFont="1" applyBorder="1" applyAlignment="1">
      <alignment horizontal="center"/>
    </xf>
    <xf numFmtId="177" fontId="11" fillId="0" borderId="0" xfId="0" applyNumberFormat="1" applyFont="1" applyAlignment="1">
      <alignment/>
    </xf>
    <xf numFmtId="0" fontId="11" fillId="0" borderId="68" xfId="0" applyFont="1" applyBorder="1" applyAlignment="1">
      <alignment/>
    </xf>
    <xf numFmtId="177" fontId="12" fillId="0" borderId="66" xfId="0" applyNumberFormat="1" applyFont="1" applyBorder="1" applyAlignment="1">
      <alignment horizontal="center"/>
    </xf>
    <xf numFmtId="177" fontId="11" fillId="0" borderId="41" xfId="0" applyNumberFormat="1" applyFont="1" applyBorder="1" applyAlignment="1">
      <alignment/>
    </xf>
    <xf numFmtId="177" fontId="12" fillId="0" borderId="39" xfId="0" applyNumberFormat="1" applyFont="1" applyBorder="1" applyAlignment="1">
      <alignment horizontal="center"/>
    </xf>
    <xf numFmtId="177" fontId="11" fillId="0" borderId="42" xfId="0" applyNumberFormat="1" applyFont="1" applyBorder="1" applyAlignment="1">
      <alignment horizontal="right"/>
    </xf>
    <xf numFmtId="2" fontId="11" fillId="0" borderId="70" xfId="0" applyNumberFormat="1" applyFont="1" applyBorder="1" applyAlignment="1">
      <alignment/>
    </xf>
    <xf numFmtId="182" fontId="11" fillId="0" borderId="71" xfId="0" applyNumberFormat="1" applyFont="1" applyBorder="1" applyAlignment="1">
      <alignment/>
    </xf>
    <xf numFmtId="2" fontId="13" fillId="0" borderId="62" xfId="0" applyNumberFormat="1" applyFont="1" applyBorder="1" applyAlignment="1">
      <alignment/>
    </xf>
    <xf numFmtId="0" fontId="11" fillId="0" borderId="72" xfId="0" applyFont="1" applyBorder="1" applyAlignment="1">
      <alignment/>
    </xf>
    <xf numFmtId="0" fontId="11" fillId="0" borderId="63" xfId="0" applyFont="1" applyBorder="1" applyAlignment="1" quotePrefix="1">
      <alignment horizontal="left" vertical="center"/>
    </xf>
    <xf numFmtId="0" fontId="11" fillId="24" borderId="20" xfId="0" applyFont="1" applyFill="1" applyBorder="1" applyAlignment="1">
      <alignment horizontal="center" vertical="center"/>
    </xf>
    <xf numFmtId="177" fontId="11" fillId="24" borderId="27" xfId="0" applyNumberFormat="1" applyFont="1" applyFill="1" applyBorder="1" applyAlignment="1">
      <alignment/>
    </xf>
    <xf numFmtId="177" fontId="11" fillId="24" borderId="34" xfId="0" applyNumberFormat="1" applyFont="1" applyFill="1" applyBorder="1" applyAlignment="1">
      <alignment/>
    </xf>
    <xf numFmtId="177" fontId="11" fillId="24" borderId="68" xfId="0" applyNumberFormat="1" applyFont="1" applyFill="1" applyBorder="1" applyAlignment="1">
      <alignment/>
    </xf>
    <xf numFmtId="177" fontId="11" fillId="0" borderId="34" xfId="0" applyNumberFormat="1" applyFont="1" applyBorder="1" applyAlignment="1">
      <alignment/>
    </xf>
    <xf numFmtId="0" fontId="11" fillId="0" borderId="73" xfId="0" applyFont="1" applyBorder="1" applyAlignment="1">
      <alignment horizontal="center"/>
    </xf>
    <xf numFmtId="0" fontId="11" fillId="0" borderId="49" xfId="0" applyFont="1" applyBorder="1" applyAlignment="1">
      <alignment horizontal="center"/>
    </xf>
    <xf numFmtId="0" fontId="13" fillId="0" borderId="12" xfId="0" applyFont="1" applyBorder="1" applyAlignment="1">
      <alignment horizontal="center" vertical="center"/>
    </xf>
    <xf numFmtId="0" fontId="11" fillId="0" borderId="46" xfId="0" applyFont="1" applyBorder="1" applyAlignment="1">
      <alignment vertical="center"/>
    </xf>
    <xf numFmtId="0" fontId="11" fillId="0" borderId="13" xfId="0" applyFont="1" applyBorder="1" applyAlignment="1">
      <alignment vertical="center"/>
    </xf>
    <xf numFmtId="0" fontId="10" fillId="0" borderId="32" xfId="0" applyFont="1" applyFill="1" applyBorder="1" applyAlignment="1">
      <alignment/>
    </xf>
    <xf numFmtId="0" fontId="11" fillId="0" borderId="19" xfId="0" applyFont="1" applyBorder="1" applyAlignment="1">
      <alignment horizontal="left"/>
    </xf>
    <xf numFmtId="0" fontId="11" fillId="24" borderId="20" xfId="0" applyFont="1" applyFill="1" applyBorder="1" applyAlignment="1">
      <alignment horizontal="center" vertical="center"/>
    </xf>
    <xf numFmtId="0" fontId="11" fillId="0" borderId="46" xfId="0" applyFont="1" applyBorder="1" applyAlignment="1">
      <alignment horizontal="center"/>
    </xf>
    <xf numFmtId="0" fontId="11" fillId="0" borderId="13" xfId="0" applyFont="1" applyBorder="1" applyAlignment="1">
      <alignment horizont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0" fillId="4" borderId="32" xfId="0" applyFont="1" applyFill="1" applyBorder="1" applyAlignment="1">
      <alignment/>
    </xf>
    <xf numFmtId="0" fontId="10" fillId="4" borderId="33" xfId="0" applyFont="1" applyFill="1" applyBorder="1" applyAlignment="1">
      <alignment/>
    </xf>
    <xf numFmtId="0" fontId="11" fillId="4" borderId="34" xfId="0" applyFont="1" applyFill="1" applyBorder="1" applyAlignment="1">
      <alignment/>
    </xf>
    <xf numFmtId="177" fontId="11" fillId="4" borderId="34" xfId="0" applyNumberFormat="1" applyFont="1" applyFill="1" applyBorder="1" applyAlignment="1">
      <alignment/>
    </xf>
    <xf numFmtId="177" fontId="12" fillId="4" borderId="32" xfId="0" applyNumberFormat="1" applyFont="1" applyFill="1" applyBorder="1" applyAlignment="1">
      <alignment horizontal="center"/>
    </xf>
    <xf numFmtId="177" fontId="11" fillId="4" borderId="35" xfId="0" applyNumberFormat="1" applyFont="1" applyFill="1" applyBorder="1" applyAlignment="1">
      <alignment horizontal="right"/>
    </xf>
    <xf numFmtId="177" fontId="11" fillId="4" borderId="36" xfId="0" applyNumberFormat="1" applyFont="1" applyFill="1" applyBorder="1" applyAlignment="1">
      <alignment horizontal="center"/>
    </xf>
    <xf numFmtId="0" fontId="11" fillId="4" borderId="0" xfId="0" applyFont="1" applyFill="1" applyAlignment="1">
      <alignment/>
    </xf>
    <xf numFmtId="0" fontId="10" fillId="4" borderId="66" xfId="0" applyFont="1" applyFill="1" applyBorder="1" applyAlignment="1">
      <alignment/>
    </xf>
    <xf numFmtId="0" fontId="10" fillId="4" borderId="67" xfId="0" applyFont="1" applyFill="1" applyBorder="1" applyAlignment="1">
      <alignment/>
    </xf>
    <xf numFmtId="0" fontId="11" fillId="4" borderId="68" xfId="0" applyFont="1" applyFill="1" applyBorder="1" applyAlignment="1">
      <alignment/>
    </xf>
    <xf numFmtId="177" fontId="11" fillId="4" borderId="68" xfId="0" applyNumberFormat="1" applyFont="1" applyFill="1" applyBorder="1" applyAlignment="1">
      <alignment/>
    </xf>
    <xf numFmtId="177" fontId="12" fillId="4" borderId="66" xfId="0" applyNumberFormat="1" applyFont="1" applyFill="1" applyBorder="1" applyAlignment="1">
      <alignment horizontal="center"/>
    </xf>
    <xf numFmtId="177" fontId="11" fillId="4" borderId="0" xfId="0" applyNumberFormat="1" applyFont="1" applyFill="1" applyBorder="1" applyAlignment="1">
      <alignment horizontal="right"/>
    </xf>
    <xf numFmtId="0" fontId="10" fillId="4" borderId="25" xfId="0" applyFont="1" applyFill="1" applyBorder="1" applyAlignment="1">
      <alignment/>
    </xf>
    <xf numFmtId="0" fontId="10" fillId="4" borderId="26" xfId="0" applyFont="1" applyFill="1" applyBorder="1" applyAlignment="1">
      <alignment/>
    </xf>
    <xf numFmtId="0" fontId="11" fillId="4" borderId="27" xfId="0" applyFont="1" applyFill="1" applyBorder="1" applyAlignment="1">
      <alignment/>
    </xf>
    <xf numFmtId="177" fontId="11" fillId="4" borderId="27" xfId="0" applyNumberFormat="1" applyFont="1" applyFill="1" applyBorder="1" applyAlignment="1">
      <alignment/>
    </xf>
    <xf numFmtId="177" fontId="12" fillId="4" borderId="25" xfId="0" applyNumberFormat="1" applyFont="1" applyFill="1" applyBorder="1" applyAlignment="1">
      <alignment horizontal="center"/>
    </xf>
    <xf numFmtId="177" fontId="11" fillId="4" borderId="28" xfId="0" applyNumberFormat="1" applyFont="1" applyFill="1" applyBorder="1" applyAlignment="1">
      <alignment horizontal="right"/>
    </xf>
    <xf numFmtId="0" fontId="20" fillId="4" borderId="33" xfId="0" applyFont="1" applyFill="1" applyBorder="1" applyAlignment="1">
      <alignment/>
    </xf>
    <xf numFmtId="0" fontId="11" fillId="4" borderId="34" xfId="0" applyFont="1" applyFill="1" applyBorder="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4" fillId="0" borderId="58" xfId="0" applyFont="1" applyBorder="1" applyAlignment="1">
      <alignment horizontal="center"/>
    </xf>
    <xf numFmtId="0" fontId="4" fillId="0" borderId="0" xfId="0" applyFont="1" applyBorder="1" applyAlignment="1">
      <alignment horizontal="center"/>
    </xf>
    <xf numFmtId="0" fontId="4" fillId="0" borderId="61" xfId="0" applyFont="1" applyBorder="1" applyAlignment="1">
      <alignment horizontal="center"/>
    </xf>
    <xf numFmtId="0" fontId="5" fillId="0" borderId="18" xfId="0" applyFont="1" applyBorder="1" applyAlignment="1">
      <alignment horizontal="center"/>
    </xf>
    <xf numFmtId="0" fontId="5" fillId="0" borderId="74" xfId="0" applyFont="1" applyBorder="1" applyAlignment="1">
      <alignment horizontal="center"/>
    </xf>
    <xf numFmtId="0" fontId="11" fillId="0" borderId="73" xfId="0" applyFont="1" applyBorder="1" applyAlignment="1">
      <alignment horizontal="center"/>
    </xf>
    <xf numFmtId="0" fontId="11" fillId="0" borderId="49" xfId="0" applyFont="1" applyBorder="1" applyAlignment="1">
      <alignment horizontal="center"/>
    </xf>
    <xf numFmtId="0" fontId="8" fillId="0" borderId="1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1" xfId="0" applyFont="1" applyBorder="1" applyAlignment="1">
      <alignment horizontal="center" vertical="center" wrapText="1"/>
    </xf>
    <xf numFmtId="0" fontId="10" fillId="0" borderId="22" xfId="0" applyFont="1" applyBorder="1" applyAlignment="1">
      <alignment horizontal="center"/>
    </xf>
    <xf numFmtId="0" fontId="10" fillId="0" borderId="75" xfId="0" applyFont="1" applyBorder="1" applyAlignment="1">
      <alignment horizontal="center"/>
    </xf>
    <xf numFmtId="0" fontId="15" fillId="0" borderId="17" xfId="0" applyFont="1" applyBorder="1" applyAlignment="1">
      <alignment horizontal="justify" wrapText="1"/>
    </xf>
    <xf numFmtId="0" fontId="15" fillId="0" borderId="14" xfId="0" applyFont="1" applyBorder="1" applyAlignment="1">
      <alignment horizontal="justify" wrapText="1"/>
    </xf>
    <xf numFmtId="0" fontId="11" fillId="0" borderId="76" xfId="0" applyFont="1" applyBorder="1" applyAlignment="1">
      <alignment horizontal="center"/>
    </xf>
    <xf numFmtId="0" fontId="11" fillId="0" borderId="47" xfId="0" applyFont="1" applyBorder="1" applyAlignment="1">
      <alignment horizontal="center"/>
    </xf>
    <xf numFmtId="0" fontId="11" fillId="0" borderId="77" xfId="0" applyFont="1" applyBorder="1" applyAlignment="1">
      <alignment horizont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0" fillId="0" borderId="78" xfId="0" applyFont="1" applyBorder="1" applyAlignment="1">
      <alignment horizontal="center"/>
    </xf>
    <xf numFmtId="0" fontId="10" fillId="0" borderId="79" xfId="0" applyFont="1" applyBorder="1" applyAlignment="1">
      <alignment horizontal="center"/>
    </xf>
    <xf numFmtId="0" fontId="15" fillId="0" borderId="17" xfId="0" applyFont="1" applyBorder="1" applyAlignment="1">
      <alignment horizontal="center" vertical="top" wrapText="1"/>
    </xf>
    <xf numFmtId="0" fontId="15" fillId="0" borderId="14" xfId="0" applyFont="1" applyBorder="1" applyAlignment="1">
      <alignment horizontal="center" vertical="top" wrapText="1"/>
    </xf>
    <xf numFmtId="0" fontId="15" fillId="0" borderId="19" xfId="0" applyFont="1" applyBorder="1" applyAlignment="1">
      <alignment horizontal="center" vertical="top" wrapText="1"/>
    </xf>
    <xf numFmtId="0" fontId="16" fillId="0" borderId="16" xfId="0" applyFont="1" applyBorder="1" applyAlignment="1">
      <alignment horizontal="center" vertical="center"/>
    </xf>
    <xf numFmtId="0" fontId="0" fillId="0" borderId="18" xfId="0" applyBorder="1" applyAlignment="1">
      <alignment vertical="center"/>
    </xf>
    <xf numFmtId="0" fontId="0" fillId="0" borderId="74" xfId="0" applyBorder="1" applyAlignment="1">
      <alignment vertical="center"/>
    </xf>
    <xf numFmtId="0" fontId="0" fillId="0" borderId="12" xfId="0" applyBorder="1" applyAlignment="1">
      <alignment vertical="center"/>
    </xf>
    <xf numFmtId="0" fontId="0" fillId="0" borderId="58" xfId="0" applyBorder="1" applyAlignment="1">
      <alignment vertical="center"/>
    </xf>
    <xf numFmtId="0" fontId="0" fillId="0" borderId="61" xfId="0" applyBorder="1" applyAlignment="1">
      <alignment vertical="center"/>
    </xf>
    <xf numFmtId="0" fontId="10" fillId="0" borderId="80" xfId="0" applyFont="1" applyBorder="1" applyAlignment="1">
      <alignment horizontal="center"/>
    </xf>
    <xf numFmtId="0" fontId="17"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xf>
    <xf numFmtId="0" fontId="11" fillId="0" borderId="14" xfId="0" applyFont="1" applyBorder="1" applyAlignment="1">
      <alignment horizontal="center"/>
    </xf>
    <xf numFmtId="0" fontId="17" fillId="0" borderId="0" xfId="0" applyFont="1" applyBorder="1" applyAlignment="1">
      <alignment horizontal="center" vertical="center"/>
    </xf>
    <xf numFmtId="0" fontId="11" fillId="0" borderId="19"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9"/>
  <sheetViews>
    <sheetView showGridLines="0" zoomScalePageLayoutView="0" workbookViewId="0" topLeftCell="A29">
      <selection activeCell="M55" sqref="M55"/>
    </sheetView>
  </sheetViews>
  <sheetFormatPr defaultColWidth="11.00390625" defaultRowHeight="12.75"/>
  <cols>
    <col min="1" max="1" width="5.625" style="0" customWidth="1"/>
    <col min="2" max="2" width="16.50390625" style="0" customWidth="1"/>
    <col min="3" max="3" width="12.50390625" style="0" customWidth="1"/>
    <col min="8" max="8" width="11.00390625" style="0" customWidth="1"/>
    <col min="9" max="9" width="15.00390625" style="0" customWidth="1"/>
  </cols>
  <sheetData>
    <row r="1" spans="1:9" ht="18.75" customHeight="1">
      <c r="A1" s="11"/>
      <c r="B1" s="191" t="s">
        <v>26</v>
      </c>
      <c r="C1" s="191"/>
      <c r="D1" s="191"/>
      <c r="E1" s="191"/>
      <c r="F1" s="191"/>
      <c r="G1" s="191"/>
      <c r="H1" s="191"/>
      <c r="I1" s="192"/>
    </row>
    <row r="2" spans="1:9" ht="13.5" customHeight="1" thickBot="1">
      <c r="A2" s="4"/>
      <c r="B2" s="188" t="s">
        <v>27</v>
      </c>
      <c r="C2" s="189"/>
      <c r="D2" s="189"/>
      <c r="E2" s="189"/>
      <c r="F2" s="188"/>
      <c r="G2" s="188"/>
      <c r="H2" s="188"/>
      <c r="I2" s="190"/>
    </row>
    <row r="3" spans="1:9" ht="18.75" customHeight="1" thickBot="1">
      <c r="A3" s="12"/>
      <c r="B3" s="10" t="s">
        <v>13</v>
      </c>
      <c r="C3" s="21"/>
      <c r="D3" s="6"/>
      <c r="E3" s="16"/>
      <c r="F3" s="10" t="s">
        <v>14</v>
      </c>
      <c r="G3" s="22"/>
      <c r="H3" s="10" t="s">
        <v>15</v>
      </c>
      <c r="I3" s="7"/>
    </row>
    <row r="4" spans="1:9" ht="13.5" thickBot="1">
      <c r="A4" s="1"/>
      <c r="B4" s="13" t="s">
        <v>16</v>
      </c>
      <c r="C4" s="15"/>
      <c r="D4" s="2"/>
      <c r="E4" s="2"/>
      <c r="F4" s="2"/>
      <c r="G4" s="2"/>
      <c r="H4" s="23" t="s">
        <v>45</v>
      </c>
      <c r="I4" s="3"/>
    </row>
    <row r="5" spans="1:9" ht="12" customHeight="1">
      <c r="A5" s="184" t="s">
        <v>49</v>
      </c>
      <c r="B5" s="185"/>
      <c r="C5" s="8" t="s">
        <v>17</v>
      </c>
      <c r="D5" s="8"/>
      <c r="E5" s="2"/>
      <c r="F5" s="2"/>
      <c r="G5" s="2"/>
      <c r="H5" s="195" t="s">
        <v>47</v>
      </c>
      <c r="I5" s="196"/>
    </row>
    <row r="6" spans="1:9" ht="12" customHeight="1">
      <c r="A6" s="184"/>
      <c r="B6" s="185"/>
      <c r="C6" s="8" t="s">
        <v>28</v>
      </c>
      <c r="D6" s="8"/>
      <c r="E6" s="2"/>
      <c r="F6" s="2"/>
      <c r="G6" s="2"/>
      <c r="H6" s="197"/>
      <c r="I6" s="198"/>
    </row>
    <row r="7" spans="1:9" ht="12" customHeight="1">
      <c r="A7" s="184"/>
      <c r="B7" s="185"/>
      <c r="C7" s="8" t="s">
        <v>29</v>
      </c>
      <c r="D7" s="8"/>
      <c r="E7" s="2"/>
      <c r="F7" s="2"/>
      <c r="G7" s="2"/>
      <c r="H7" s="197"/>
      <c r="I7" s="198"/>
    </row>
    <row r="8" spans="1:9" ht="12" customHeight="1" thickBot="1">
      <c r="A8" s="184"/>
      <c r="B8" s="185"/>
      <c r="C8" s="14" t="s">
        <v>18</v>
      </c>
      <c r="D8" s="14"/>
      <c r="E8" s="2"/>
      <c r="F8" s="2"/>
      <c r="G8" s="2"/>
      <c r="H8" s="199"/>
      <c r="I8" s="200"/>
    </row>
    <row r="9" spans="1:9" ht="12.75">
      <c r="A9" s="184"/>
      <c r="B9" s="185"/>
      <c r="C9" s="14" t="s">
        <v>39</v>
      </c>
      <c r="D9" s="14"/>
      <c r="E9" s="2"/>
      <c r="F9" s="2"/>
      <c r="G9" s="17" t="e">
        <f>#REF!</f>
        <v>#REF!</v>
      </c>
      <c r="H9" s="19" t="s">
        <v>40</v>
      </c>
      <c r="I9" s="3"/>
    </row>
    <row r="10" spans="1:9" ht="13.5" thickBot="1">
      <c r="A10" s="186"/>
      <c r="B10" s="187"/>
      <c r="C10" s="9" t="s">
        <v>41</v>
      </c>
      <c r="D10" s="9"/>
      <c r="E10" s="5"/>
      <c r="F10" s="5"/>
      <c r="G10" s="18" t="e">
        <f>#REF!</f>
        <v>#REF!</v>
      </c>
      <c r="H10" s="20" t="s">
        <v>42</v>
      </c>
      <c r="I10" s="3"/>
    </row>
    <row r="11" spans="1:9" s="24" customFormat="1" ht="11.25">
      <c r="A11" s="25"/>
      <c r="B11" s="210" t="s">
        <v>43</v>
      </c>
      <c r="C11" s="211"/>
      <c r="D11" s="26" t="s">
        <v>37</v>
      </c>
      <c r="E11" s="26" t="s">
        <v>38</v>
      </c>
      <c r="F11" s="201" t="s">
        <v>22</v>
      </c>
      <c r="G11" s="201"/>
      <c r="H11" s="202"/>
      <c r="I11" s="27" t="s">
        <v>21</v>
      </c>
    </row>
    <row r="12" spans="1:9" ht="12" customHeight="1">
      <c r="A12" s="28" t="e">
        <f>+#REF!</f>
        <v>#REF!</v>
      </c>
      <c r="B12" s="29" t="e">
        <f>IF(+#REF!="","",#REF!)</f>
        <v>#REF!</v>
      </c>
      <c r="C12" s="30"/>
      <c r="D12" s="31" t="e">
        <f>IF(#REF!=0,"",#REF!)</f>
        <v>#REF!</v>
      </c>
      <c r="E12" s="32" t="e">
        <f>IF(#REF!=0,"",#REF!)</f>
        <v>#REF!</v>
      </c>
      <c r="F12" s="33" t="e">
        <f>IF(#REF!=0,"",#REF!)</f>
        <v>#REF!</v>
      </c>
      <c r="G12" s="34" t="e">
        <f>F12</f>
        <v>#REF!</v>
      </c>
      <c r="H12" s="35"/>
      <c r="I12" s="36"/>
    </row>
    <row r="13" spans="1:9" ht="12" customHeight="1">
      <c r="A13" s="37" t="e">
        <f>+#REF!</f>
        <v>#REF!</v>
      </c>
      <c r="B13" s="38" t="e">
        <f>IF(+#REF!="","",#REF!)</f>
        <v>#REF!</v>
      </c>
      <c r="C13" s="39"/>
      <c r="D13" s="40" t="e">
        <f>IF(#REF!=0,"",#REF!)</f>
        <v>#REF!</v>
      </c>
      <c r="E13" s="41" t="e">
        <f>IF(#REF!=0,"",#REF!)</f>
        <v>#REF!</v>
      </c>
      <c r="F13" s="42" t="e">
        <f>IF(#REF!=0,"",#REF!)</f>
        <v>#REF!</v>
      </c>
      <c r="G13" s="43" t="e">
        <f aca="true" t="shared" si="0" ref="G13:G45">F13</f>
        <v>#REF!</v>
      </c>
      <c r="H13" s="44"/>
      <c r="I13" s="45"/>
    </row>
    <row r="14" spans="1:9" ht="12" customHeight="1">
      <c r="A14" s="37" t="e">
        <f>+#REF!</f>
        <v>#REF!</v>
      </c>
      <c r="B14" s="38" t="e">
        <f>IF(+#REF!="","",#REF!)</f>
        <v>#REF!</v>
      </c>
      <c r="C14" s="39"/>
      <c r="D14" s="40" t="e">
        <f>IF(#REF!=0,"",#REF!)</f>
        <v>#REF!</v>
      </c>
      <c r="E14" s="41" t="e">
        <f>IF(#REF!=0,"",#REF!)</f>
        <v>#REF!</v>
      </c>
      <c r="F14" s="42" t="e">
        <f>IF(#REF!=0,"",#REF!)</f>
        <v>#REF!</v>
      </c>
      <c r="G14" s="43" t="e">
        <f t="shared" si="0"/>
        <v>#REF!</v>
      </c>
      <c r="H14" s="44"/>
      <c r="I14" s="45"/>
    </row>
    <row r="15" spans="1:9" ht="12" customHeight="1">
      <c r="A15" s="37" t="e">
        <f>+#REF!</f>
        <v>#REF!</v>
      </c>
      <c r="B15" s="38" t="e">
        <f>IF(+#REF!="","",#REF!)</f>
        <v>#REF!</v>
      </c>
      <c r="C15" s="39"/>
      <c r="D15" s="40" t="e">
        <f>IF(#REF!=0,"",#REF!)</f>
        <v>#REF!</v>
      </c>
      <c r="E15" s="41" t="e">
        <f>IF(#REF!=0,"",#REF!)</f>
        <v>#REF!</v>
      </c>
      <c r="F15" s="42" t="e">
        <f>IF(#REF!=0,"",#REF!)</f>
        <v>#REF!</v>
      </c>
      <c r="G15" s="43" t="e">
        <f t="shared" si="0"/>
        <v>#REF!</v>
      </c>
      <c r="H15" s="44"/>
      <c r="I15" s="45"/>
    </row>
    <row r="16" spans="1:9" ht="12" customHeight="1">
      <c r="A16" s="37" t="e">
        <f>+#REF!</f>
        <v>#REF!</v>
      </c>
      <c r="B16" s="38" t="e">
        <f>IF(+#REF!="","",#REF!)</f>
        <v>#REF!</v>
      </c>
      <c r="C16" s="39"/>
      <c r="D16" s="40" t="e">
        <f>IF(#REF!=0,"",#REF!)</f>
        <v>#REF!</v>
      </c>
      <c r="E16" s="41" t="e">
        <f>IF(#REF!=0,"",#REF!)</f>
        <v>#REF!</v>
      </c>
      <c r="F16" s="42" t="e">
        <f>IF(#REF!=0,"",#REF!)</f>
        <v>#REF!</v>
      </c>
      <c r="G16" s="43" t="e">
        <f t="shared" si="0"/>
        <v>#REF!</v>
      </c>
      <c r="H16" s="44"/>
      <c r="I16" s="45"/>
    </row>
    <row r="17" spans="1:9" ht="12" customHeight="1">
      <c r="A17" s="37" t="e">
        <f>+#REF!</f>
        <v>#REF!</v>
      </c>
      <c r="B17" s="38" t="e">
        <f>IF(+#REF!="","",#REF!)</f>
        <v>#REF!</v>
      </c>
      <c r="C17" s="39"/>
      <c r="D17" s="40" t="e">
        <f>IF(#REF!=0,"",#REF!)</f>
        <v>#REF!</v>
      </c>
      <c r="E17" s="41" t="e">
        <f>IF(#REF!=0,"",#REF!)</f>
        <v>#REF!</v>
      </c>
      <c r="F17" s="42" t="e">
        <f>IF(#REF!=0,"",#REF!)</f>
        <v>#REF!</v>
      </c>
      <c r="G17" s="43" t="e">
        <f t="shared" si="0"/>
        <v>#REF!</v>
      </c>
      <c r="H17" s="44"/>
      <c r="I17" s="45"/>
    </row>
    <row r="18" spans="1:9" ht="12" customHeight="1">
      <c r="A18" s="37" t="e">
        <f>+#REF!</f>
        <v>#REF!</v>
      </c>
      <c r="B18" s="38" t="e">
        <f>IF(+#REF!="","",#REF!)</f>
        <v>#REF!</v>
      </c>
      <c r="C18" s="39"/>
      <c r="D18" s="40" t="e">
        <f>IF(#REF!=0,"",#REF!)</f>
        <v>#REF!</v>
      </c>
      <c r="E18" s="41" t="e">
        <f>IF(#REF!=0,"",#REF!)</f>
        <v>#REF!</v>
      </c>
      <c r="F18" s="42" t="e">
        <f>IF(#REF!=0,"",#REF!)</f>
        <v>#REF!</v>
      </c>
      <c r="G18" s="43" t="e">
        <f t="shared" si="0"/>
        <v>#REF!</v>
      </c>
      <c r="H18" s="44"/>
      <c r="I18" s="45"/>
    </row>
    <row r="19" spans="1:9" ht="12" customHeight="1">
      <c r="A19" s="37" t="e">
        <f>+#REF!</f>
        <v>#REF!</v>
      </c>
      <c r="B19" s="38" t="e">
        <f>IF(+#REF!="","",#REF!)</f>
        <v>#REF!</v>
      </c>
      <c r="C19" s="39"/>
      <c r="D19" s="40" t="e">
        <f>IF(#REF!=0,"",#REF!)</f>
        <v>#REF!</v>
      </c>
      <c r="E19" s="41" t="e">
        <f>IF(#REF!=0,"",#REF!)</f>
        <v>#REF!</v>
      </c>
      <c r="F19" s="42" t="e">
        <f>IF(#REF!=0,"",#REF!)</f>
        <v>#REF!</v>
      </c>
      <c r="G19" s="43" t="e">
        <f t="shared" si="0"/>
        <v>#REF!</v>
      </c>
      <c r="H19" s="44"/>
      <c r="I19" s="45"/>
    </row>
    <row r="20" spans="1:9" ht="12" customHeight="1">
      <c r="A20" s="37" t="e">
        <f>+#REF!</f>
        <v>#REF!</v>
      </c>
      <c r="B20" s="38" t="e">
        <f>IF(+#REF!="","",#REF!)</f>
        <v>#REF!</v>
      </c>
      <c r="C20" s="39"/>
      <c r="D20" s="40" t="e">
        <f>IF(#REF!=0,"",#REF!)</f>
        <v>#REF!</v>
      </c>
      <c r="E20" s="41" t="e">
        <f>IF(#REF!=0,"",#REF!)</f>
        <v>#REF!</v>
      </c>
      <c r="F20" s="42" t="e">
        <f>IF(#REF!=0,"",#REF!)</f>
        <v>#REF!</v>
      </c>
      <c r="G20" s="43" t="e">
        <f t="shared" si="0"/>
        <v>#REF!</v>
      </c>
      <c r="H20" s="44"/>
      <c r="I20" s="45"/>
    </row>
    <row r="21" spans="1:9" ht="12" customHeight="1">
      <c r="A21" s="37" t="e">
        <f>+#REF!</f>
        <v>#REF!</v>
      </c>
      <c r="B21" s="38" t="e">
        <f>IF(+#REF!="","",#REF!)</f>
        <v>#REF!</v>
      </c>
      <c r="C21" s="39"/>
      <c r="D21" s="40" t="e">
        <f>IF(#REF!=0,"",#REF!)</f>
        <v>#REF!</v>
      </c>
      <c r="E21" s="41" t="e">
        <f>IF(#REF!=0,"",#REF!)</f>
        <v>#REF!</v>
      </c>
      <c r="F21" s="42" t="e">
        <f>IF(#REF!=0,"",#REF!)</f>
        <v>#REF!</v>
      </c>
      <c r="G21" s="43" t="e">
        <f t="shared" si="0"/>
        <v>#REF!</v>
      </c>
      <c r="H21" s="44"/>
      <c r="I21" s="45"/>
    </row>
    <row r="22" spans="1:9" ht="12" customHeight="1">
      <c r="A22" s="37" t="e">
        <f>+#REF!</f>
        <v>#REF!</v>
      </c>
      <c r="B22" s="38" t="e">
        <f>IF(+#REF!="","",#REF!)</f>
        <v>#REF!</v>
      </c>
      <c r="C22" s="39"/>
      <c r="D22" s="40" t="e">
        <f>IF(#REF!=0,"",#REF!)</f>
        <v>#REF!</v>
      </c>
      <c r="E22" s="41" t="e">
        <f>IF(#REF!=0,"",#REF!)</f>
        <v>#REF!</v>
      </c>
      <c r="F22" s="42" t="e">
        <f>IF(#REF!=0,"",#REF!)</f>
        <v>#REF!</v>
      </c>
      <c r="G22" s="43" t="e">
        <f t="shared" si="0"/>
        <v>#REF!</v>
      </c>
      <c r="H22" s="44"/>
      <c r="I22" s="45"/>
    </row>
    <row r="23" spans="1:9" ht="12" customHeight="1">
      <c r="A23" s="37" t="e">
        <f>+#REF!</f>
        <v>#REF!</v>
      </c>
      <c r="B23" s="38" t="e">
        <f>IF(+#REF!="","",#REF!)</f>
        <v>#REF!</v>
      </c>
      <c r="C23" s="39"/>
      <c r="D23" s="40" t="e">
        <f>IF(#REF!=0,"",#REF!)</f>
        <v>#REF!</v>
      </c>
      <c r="E23" s="41" t="e">
        <f>IF(#REF!=0,"",#REF!)</f>
        <v>#REF!</v>
      </c>
      <c r="F23" s="42" t="e">
        <f>IF(#REF!=0,"",#REF!)</f>
        <v>#REF!</v>
      </c>
      <c r="G23" s="43" t="e">
        <f t="shared" si="0"/>
        <v>#REF!</v>
      </c>
      <c r="H23" s="44"/>
      <c r="I23" s="45"/>
    </row>
    <row r="24" spans="1:9" ht="12" customHeight="1">
      <c r="A24" s="37" t="e">
        <f>+#REF!</f>
        <v>#REF!</v>
      </c>
      <c r="B24" s="38" t="e">
        <f>IF(+#REF!="","",#REF!)</f>
        <v>#REF!</v>
      </c>
      <c r="C24" s="39"/>
      <c r="D24" s="40" t="e">
        <f>IF(#REF!=0,"",#REF!)</f>
        <v>#REF!</v>
      </c>
      <c r="E24" s="41" t="e">
        <f>IF(#REF!=0,"",#REF!)</f>
        <v>#REF!</v>
      </c>
      <c r="F24" s="42" t="e">
        <f>IF(#REF!=0,"",#REF!)</f>
        <v>#REF!</v>
      </c>
      <c r="G24" s="43" t="e">
        <f t="shared" si="0"/>
        <v>#REF!</v>
      </c>
      <c r="H24" s="44"/>
      <c r="I24" s="45"/>
    </row>
    <row r="25" spans="1:9" ht="12" customHeight="1">
      <c r="A25" s="37" t="e">
        <f>+#REF!</f>
        <v>#REF!</v>
      </c>
      <c r="B25" s="38" t="e">
        <f>IF(+#REF!="","",#REF!)</f>
        <v>#REF!</v>
      </c>
      <c r="C25" s="39"/>
      <c r="D25" s="40" t="e">
        <f>IF(#REF!=0,"",#REF!)</f>
        <v>#REF!</v>
      </c>
      <c r="E25" s="41" t="e">
        <f>IF(#REF!=0,"",#REF!)</f>
        <v>#REF!</v>
      </c>
      <c r="F25" s="42" t="e">
        <f>IF(#REF!=0,"",#REF!)</f>
        <v>#REF!</v>
      </c>
      <c r="G25" s="43" t="e">
        <f t="shared" si="0"/>
        <v>#REF!</v>
      </c>
      <c r="H25" s="44"/>
      <c r="I25" s="45"/>
    </row>
    <row r="26" spans="1:9" ht="12" customHeight="1">
      <c r="A26" s="37" t="e">
        <f>+#REF!</f>
        <v>#REF!</v>
      </c>
      <c r="B26" s="38" t="e">
        <f>IF(+#REF!="","",#REF!)</f>
        <v>#REF!</v>
      </c>
      <c r="C26" s="39"/>
      <c r="D26" s="40" t="e">
        <f>IF(#REF!=0,"",#REF!)</f>
        <v>#REF!</v>
      </c>
      <c r="E26" s="41" t="e">
        <f>IF(#REF!=0,"",#REF!)</f>
        <v>#REF!</v>
      </c>
      <c r="F26" s="42" t="e">
        <f>IF(#REF!=0,"",#REF!)</f>
        <v>#REF!</v>
      </c>
      <c r="G26" s="43" t="e">
        <f t="shared" si="0"/>
        <v>#REF!</v>
      </c>
      <c r="H26" s="44"/>
      <c r="I26" s="45"/>
    </row>
    <row r="27" spans="1:9" ht="12" customHeight="1">
      <c r="A27" s="37" t="e">
        <f>+#REF!</f>
        <v>#REF!</v>
      </c>
      <c r="B27" s="38" t="e">
        <f>IF(+#REF!="","",#REF!)</f>
        <v>#REF!</v>
      </c>
      <c r="C27" s="39"/>
      <c r="D27" s="40" t="e">
        <f>IF(#REF!=0,"",#REF!)</f>
        <v>#REF!</v>
      </c>
      <c r="E27" s="41" t="e">
        <f>IF(#REF!=0,"",#REF!)</f>
        <v>#REF!</v>
      </c>
      <c r="F27" s="42" t="e">
        <f>IF(#REF!=0,"",#REF!)</f>
        <v>#REF!</v>
      </c>
      <c r="G27" s="43" t="e">
        <f t="shared" si="0"/>
        <v>#REF!</v>
      </c>
      <c r="H27" s="44"/>
      <c r="I27" s="45"/>
    </row>
    <row r="28" spans="1:9" ht="12" customHeight="1">
      <c r="A28" s="37" t="e">
        <f>+#REF!</f>
        <v>#REF!</v>
      </c>
      <c r="B28" s="38" t="e">
        <f>IF(+#REF!="","",#REF!)</f>
        <v>#REF!</v>
      </c>
      <c r="C28" s="39"/>
      <c r="D28" s="40" t="e">
        <f>IF(#REF!=0,"",#REF!)</f>
        <v>#REF!</v>
      </c>
      <c r="E28" s="41" t="e">
        <f>IF(#REF!=0,"",#REF!)</f>
        <v>#REF!</v>
      </c>
      <c r="F28" s="42" t="e">
        <f>IF(#REF!=0,"",#REF!)</f>
        <v>#REF!</v>
      </c>
      <c r="G28" s="43" t="e">
        <f t="shared" si="0"/>
        <v>#REF!</v>
      </c>
      <c r="H28" s="44"/>
      <c r="I28" s="45"/>
    </row>
    <row r="29" spans="1:9" ht="12" customHeight="1">
      <c r="A29" s="37" t="e">
        <f>+#REF!</f>
        <v>#REF!</v>
      </c>
      <c r="B29" s="38" t="e">
        <f>IF(+#REF!="","",#REF!)</f>
        <v>#REF!</v>
      </c>
      <c r="C29" s="39"/>
      <c r="D29" s="40" t="e">
        <f>IF(#REF!=0,"",#REF!)</f>
        <v>#REF!</v>
      </c>
      <c r="E29" s="41" t="e">
        <f>IF(#REF!=0,"",#REF!)</f>
        <v>#REF!</v>
      </c>
      <c r="F29" s="42" t="e">
        <f>IF(#REF!=0,"",#REF!)</f>
        <v>#REF!</v>
      </c>
      <c r="G29" s="43" t="e">
        <f t="shared" si="0"/>
        <v>#REF!</v>
      </c>
      <c r="H29" s="44"/>
      <c r="I29" s="45"/>
    </row>
    <row r="30" spans="1:9" ht="12" customHeight="1">
      <c r="A30" s="37" t="e">
        <f>+#REF!</f>
        <v>#REF!</v>
      </c>
      <c r="B30" s="38" t="e">
        <f>IF(+#REF!="","",#REF!)</f>
        <v>#REF!</v>
      </c>
      <c r="C30" s="39"/>
      <c r="D30" s="40" t="e">
        <f>IF(#REF!=0,"",#REF!)</f>
        <v>#REF!</v>
      </c>
      <c r="E30" s="41" t="e">
        <f>IF(#REF!=0,"",#REF!)</f>
        <v>#REF!</v>
      </c>
      <c r="F30" s="42" t="e">
        <f>IF(#REF!=0,"",#REF!)</f>
        <v>#REF!</v>
      </c>
      <c r="G30" s="43" t="e">
        <f t="shared" si="0"/>
        <v>#REF!</v>
      </c>
      <c r="H30" s="44"/>
      <c r="I30" s="45"/>
    </row>
    <row r="31" spans="1:9" ht="12" customHeight="1">
      <c r="A31" s="37" t="e">
        <f>+#REF!</f>
        <v>#REF!</v>
      </c>
      <c r="B31" s="38" t="e">
        <f>IF(+#REF!="","",#REF!)</f>
        <v>#REF!</v>
      </c>
      <c r="C31" s="39"/>
      <c r="D31" s="40" t="e">
        <f>IF(#REF!=0,"",#REF!)</f>
        <v>#REF!</v>
      </c>
      <c r="E31" s="41" t="e">
        <f>IF(#REF!=0,"",#REF!)</f>
        <v>#REF!</v>
      </c>
      <c r="F31" s="42" t="e">
        <f>IF(#REF!=0,"",#REF!)</f>
        <v>#REF!</v>
      </c>
      <c r="G31" s="43" t="e">
        <f t="shared" si="0"/>
        <v>#REF!</v>
      </c>
      <c r="H31" s="44"/>
      <c r="I31" s="45"/>
    </row>
    <row r="32" spans="1:9" ht="12" customHeight="1">
      <c r="A32" s="37" t="e">
        <f>+#REF!</f>
        <v>#REF!</v>
      </c>
      <c r="B32" s="38" t="e">
        <f>IF(+#REF!="","",#REF!)</f>
        <v>#REF!</v>
      </c>
      <c r="C32" s="39"/>
      <c r="D32" s="40" t="e">
        <f>IF(#REF!=0,"",#REF!)</f>
        <v>#REF!</v>
      </c>
      <c r="E32" s="41" t="e">
        <f>IF(#REF!=0,"",#REF!)</f>
        <v>#REF!</v>
      </c>
      <c r="F32" s="42" t="e">
        <f>IF(#REF!=0,"",#REF!)</f>
        <v>#REF!</v>
      </c>
      <c r="G32" s="43" t="e">
        <f t="shared" si="0"/>
        <v>#REF!</v>
      </c>
      <c r="H32" s="44"/>
      <c r="I32" s="45"/>
    </row>
    <row r="33" spans="1:9" ht="12" customHeight="1">
      <c r="A33" s="37" t="e">
        <f>+#REF!</f>
        <v>#REF!</v>
      </c>
      <c r="B33" s="38" t="e">
        <f>IF(+#REF!="","",#REF!)</f>
        <v>#REF!</v>
      </c>
      <c r="C33" s="39"/>
      <c r="D33" s="40" t="e">
        <f>IF(#REF!=0,"",#REF!)</f>
        <v>#REF!</v>
      </c>
      <c r="E33" s="41" t="e">
        <f>IF(#REF!=0,"",#REF!)</f>
        <v>#REF!</v>
      </c>
      <c r="F33" s="42" t="e">
        <f>IF(#REF!=0,"",#REF!)</f>
        <v>#REF!</v>
      </c>
      <c r="G33" s="43" t="e">
        <f t="shared" si="0"/>
        <v>#REF!</v>
      </c>
      <c r="H33" s="44"/>
      <c r="I33" s="45"/>
    </row>
    <row r="34" spans="1:9" ht="12" customHeight="1">
      <c r="A34" s="37" t="e">
        <f>+#REF!</f>
        <v>#REF!</v>
      </c>
      <c r="B34" s="38" t="e">
        <f>IF(+#REF!="","",#REF!)</f>
        <v>#REF!</v>
      </c>
      <c r="C34" s="39"/>
      <c r="D34" s="40" t="e">
        <f>IF(#REF!=0,"",#REF!)</f>
        <v>#REF!</v>
      </c>
      <c r="E34" s="41" t="e">
        <f>IF(#REF!=0,"",#REF!)</f>
        <v>#REF!</v>
      </c>
      <c r="F34" s="42" t="e">
        <f>IF(#REF!=0,"",#REF!)</f>
        <v>#REF!</v>
      </c>
      <c r="G34" s="43" t="e">
        <f t="shared" si="0"/>
        <v>#REF!</v>
      </c>
      <c r="H34" s="44"/>
      <c r="I34" s="45"/>
    </row>
    <row r="35" spans="1:9" ht="12" customHeight="1">
      <c r="A35" s="37" t="e">
        <f>+#REF!</f>
        <v>#REF!</v>
      </c>
      <c r="B35" s="38" t="e">
        <f>IF(+#REF!="","",#REF!)</f>
        <v>#REF!</v>
      </c>
      <c r="C35" s="39"/>
      <c r="D35" s="40" t="e">
        <f>IF(#REF!=0,"",#REF!)</f>
        <v>#REF!</v>
      </c>
      <c r="E35" s="41" t="e">
        <f>IF(#REF!=0,"",#REF!)</f>
        <v>#REF!</v>
      </c>
      <c r="F35" s="42" t="e">
        <f>IF(#REF!=0,"",#REF!)</f>
        <v>#REF!</v>
      </c>
      <c r="G35" s="43" t="e">
        <f t="shared" si="0"/>
        <v>#REF!</v>
      </c>
      <c r="H35" s="44"/>
      <c r="I35" s="45"/>
    </row>
    <row r="36" spans="1:9" ht="12" customHeight="1">
      <c r="A36" s="37" t="e">
        <f>+#REF!</f>
        <v>#REF!</v>
      </c>
      <c r="B36" s="38" t="e">
        <f>IF(+#REF!="","",#REF!)</f>
        <v>#REF!</v>
      </c>
      <c r="C36" s="39"/>
      <c r="D36" s="40" t="e">
        <f>IF(#REF!=0,"",#REF!)</f>
        <v>#REF!</v>
      </c>
      <c r="E36" s="41" t="e">
        <f>IF(#REF!=0,"",#REF!)</f>
        <v>#REF!</v>
      </c>
      <c r="F36" s="42" t="e">
        <f>IF(#REF!=0,"",#REF!)</f>
        <v>#REF!</v>
      </c>
      <c r="G36" s="43" t="e">
        <f t="shared" si="0"/>
        <v>#REF!</v>
      </c>
      <c r="H36" s="44"/>
      <c r="I36" s="45"/>
    </row>
    <row r="37" spans="1:9" ht="12" customHeight="1">
      <c r="A37" s="37" t="e">
        <f>+#REF!</f>
        <v>#REF!</v>
      </c>
      <c r="B37" s="38" t="e">
        <f>IF(+#REF!="","",#REF!)</f>
        <v>#REF!</v>
      </c>
      <c r="C37" s="39"/>
      <c r="D37" s="40" t="e">
        <f>IF(#REF!=0,"",#REF!)</f>
        <v>#REF!</v>
      </c>
      <c r="E37" s="41" t="e">
        <f>IF(#REF!=0,"",#REF!)</f>
        <v>#REF!</v>
      </c>
      <c r="F37" s="42" t="e">
        <f>IF(#REF!=0,"",#REF!)</f>
        <v>#REF!</v>
      </c>
      <c r="G37" s="43" t="e">
        <f t="shared" si="0"/>
        <v>#REF!</v>
      </c>
      <c r="H37" s="44"/>
      <c r="I37" s="45"/>
    </row>
    <row r="38" spans="1:9" ht="12" customHeight="1">
      <c r="A38" s="37" t="e">
        <f>+#REF!</f>
        <v>#REF!</v>
      </c>
      <c r="B38" s="38" t="e">
        <f>IF(+#REF!="","",#REF!)</f>
        <v>#REF!</v>
      </c>
      <c r="C38" s="39"/>
      <c r="D38" s="40" t="e">
        <f>IF(#REF!=0,"",#REF!)</f>
        <v>#REF!</v>
      </c>
      <c r="E38" s="41" t="e">
        <f>IF(#REF!=0,"",#REF!)</f>
        <v>#REF!</v>
      </c>
      <c r="F38" s="42" t="e">
        <f>IF(#REF!=0,"",#REF!)</f>
        <v>#REF!</v>
      </c>
      <c r="G38" s="43" t="e">
        <f t="shared" si="0"/>
        <v>#REF!</v>
      </c>
      <c r="H38" s="44"/>
      <c r="I38" s="45"/>
    </row>
    <row r="39" spans="1:9" ht="12" customHeight="1">
      <c r="A39" s="37" t="e">
        <f>+#REF!</f>
        <v>#REF!</v>
      </c>
      <c r="B39" s="38" t="e">
        <f>IF(+#REF!="","",#REF!)</f>
        <v>#REF!</v>
      </c>
      <c r="C39" s="39"/>
      <c r="D39" s="40" t="e">
        <f>IF(#REF!=0,"",#REF!)</f>
        <v>#REF!</v>
      </c>
      <c r="E39" s="41" t="e">
        <f>IF(#REF!=0,"",#REF!)</f>
        <v>#REF!</v>
      </c>
      <c r="F39" s="42" t="e">
        <f>IF(#REF!=0,"",#REF!)</f>
        <v>#REF!</v>
      </c>
      <c r="G39" s="43" t="e">
        <f t="shared" si="0"/>
        <v>#REF!</v>
      </c>
      <c r="H39" s="44"/>
      <c r="I39" s="45"/>
    </row>
    <row r="40" spans="1:9" ht="12" customHeight="1">
      <c r="A40" s="37" t="e">
        <f>+#REF!</f>
        <v>#REF!</v>
      </c>
      <c r="B40" s="38" t="e">
        <f>IF(+#REF!="","",#REF!)</f>
        <v>#REF!</v>
      </c>
      <c r="C40" s="39"/>
      <c r="D40" s="40" t="e">
        <f>IF(#REF!=0,"",#REF!)</f>
        <v>#REF!</v>
      </c>
      <c r="E40" s="41" t="e">
        <f>IF(#REF!=0,"",#REF!)</f>
        <v>#REF!</v>
      </c>
      <c r="F40" s="42" t="e">
        <f>IF(#REF!=0,"",#REF!)</f>
        <v>#REF!</v>
      </c>
      <c r="G40" s="43" t="e">
        <f t="shared" si="0"/>
        <v>#REF!</v>
      </c>
      <c r="H40" s="44"/>
      <c r="I40" s="45"/>
    </row>
    <row r="41" spans="1:9" ht="12" customHeight="1">
      <c r="A41" s="37" t="e">
        <f>+#REF!</f>
        <v>#REF!</v>
      </c>
      <c r="B41" s="38" t="e">
        <f>IF(+#REF!="","",#REF!)</f>
        <v>#REF!</v>
      </c>
      <c r="C41" s="39"/>
      <c r="D41" s="40" t="e">
        <f>IF(#REF!=0,"",#REF!)</f>
        <v>#REF!</v>
      </c>
      <c r="E41" s="41" t="e">
        <f>IF(#REF!=0,"",#REF!)</f>
        <v>#REF!</v>
      </c>
      <c r="F41" s="42" t="e">
        <f>IF(#REF!=0,"",#REF!)</f>
        <v>#REF!</v>
      </c>
      <c r="G41" s="43" t="e">
        <f t="shared" si="0"/>
        <v>#REF!</v>
      </c>
      <c r="H41" s="44"/>
      <c r="I41" s="45"/>
    </row>
    <row r="42" spans="1:9" ht="12" customHeight="1">
      <c r="A42" s="37" t="e">
        <f>+#REF!</f>
        <v>#REF!</v>
      </c>
      <c r="B42" s="38" t="e">
        <f>IF(+#REF!="","",#REF!)</f>
        <v>#REF!</v>
      </c>
      <c r="C42" s="39"/>
      <c r="D42" s="40" t="e">
        <f>IF(#REF!=0,"",#REF!)</f>
        <v>#REF!</v>
      </c>
      <c r="E42" s="41" t="e">
        <f>IF(#REF!=0,"",#REF!)</f>
        <v>#REF!</v>
      </c>
      <c r="F42" s="42" t="e">
        <f>IF(#REF!=0,"",#REF!)</f>
        <v>#REF!</v>
      </c>
      <c r="G42" s="43" t="e">
        <f t="shared" si="0"/>
        <v>#REF!</v>
      </c>
      <c r="H42" s="44"/>
      <c r="I42" s="45"/>
    </row>
    <row r="43" spans="1:9" ht="12" customHeight="1">
      <c r="A43" s="37" t="e">
        <f>+#REF!</f>
        <v>#REF!</v>
      </c>
      <c r="B43" s="38" t="e">
        <f>IF(+#REF!="","",#REF!)</f>
        <v>#REF!</v>
      </c>
      <c r="C43" s="39"/>
      <c r="D43" s="40" t="e">
        <f>IF(#REF!=0,"",#REF!)</f>
        <v>#REF!</v>
      </c>
      <c r="E43" s="41" t="e">
        <f>IF(#REF!=0,"",#REF!)</f>
        <v>#REF!</v>
      </c>
      <c r="F43" s="42" t="e">
        <f>IF(#REF!=0,"",#REF!)</f>
        <v>#REF!</v>
      </c>
      <c r="G43" s="43" t="e">
        <f t="shared" si="0"/>
        <v>#REF!</v>
      </c>
      <c r="H43" s="44"/>
      <c r="I43" s="45"/>
    </row>
    <row r="44" spans="1:9" ht="12" customHeight="1">
      <c r="A44" s="37" t="e">
        <f>+#REF!</f>
        <v>#REF!</v>
      </c>
      <c r="B44" s="38" t="e">
        <f>IF(+#REF!="","",#REF!)</f>
        <v>#REF!</v>
      </c>
      <c r="C44" s="39"/>
      <c r="D44" s="40" t="e">
        <f>IF(#REF!=0,"",#REF!)</f>
        <v>#REF!</v>
      </c>
      <c r="E44" s="41" t="e">
        <f>IF(#REF!=0,"",#REF!)</f>
        <v>#REF!</v>
      </c>
      <c r="F44" s="42" t="e">
        <f>IF(#REF!=0,"",#REF!)</f>
        <v>#REF!</v>
      </c>
      <c r="G44" s="43" t="e">
        <f t="shared" si="0"/>
        <v>#REF!</v>
      </c>
      <c r="H44" s="44"/>
      <c r="I44" s="45"/>
    </row>
    <row r="45" spans="1:9" ht="12" customHeight="1" thickBot="1">
      <c r="A45" s="46" t="e">
        <f>+A44+1</f>
        <v>#REF!</v>
      </c>
      <c r="B45" s="47" t="e">
        <f>IF(+#REF!="","",#REF!)</f>
        <v>#REF!</v>
      </c>
      <c r="C45" s="48"/>
      <c r="D45" s="49" t="e">
        <f>IF(#REF!=0,"",#REF!)</f>
        <v>#REF!</v>
      </c>
      <c r="E45" s="50" t="e">
        <f>IF(#REF!=0,"",#REF!)</f>
        <v>#REF!</v>
      </c>
      <c r="F45" s="51" t="e">
        <f>IF(#REF!=0,"",#REF!)</f>
        <v>#REF!</v>
      </c>
      <c r="G45" s="52" t="e">
        <f t="shared" si="0"/>
        <v>#REF!</v>
      </c>
      <c r="H45" s="53"/>
      <c r="I45" s="54"/>
    </row>
    <row r="46" spans="1:9" ht="12.75">
      <c r="A46" s="55"/>
      <c r="B46" s="56" t="s">
        <v>31</v>
      </c>
      <c r="C46" s="57"/>
      <c r="D46" s="57"/>
      <c r="E46" s="57"/>
      <c r="F46" s="57"/>
      <c r="G46" s="57"/>
      <c r="H46" s="58"/>
      <c r="I46" s="59"/>
    </row>
    <row r="47" spans="1:9" ht="12.75">
      <c r="A47" s="55"/>
      <c r="B47" s="60"/>
      <c r="C47" s="61" t="s">
        <v>20</v>
      </c>
      <c r="D47" s="61"/>
      <c r="E47" s="61"/>
      <c r="F47" s="61"/>
      <c r="G47" s="61"/>
      <c r="H47" s="61"/>
      <c r="I47" s="59"/>
    </row>
    <row r="48" spans="1:9" ht="12.75">
      <c r="A48" s="55"/>
      <c r="B48" s="60"/>
      <c r="C48" s="61" t="s">
        <v>19</v>
      </c>
      <c r="D48" s="61"/>
      <c r="E48" s="61"/>
      <c r="F48" s="61"/>
      <c r="G48" s="61"/>
      <c r="H48" s="61"/>
      <c r="I48" s="59"/>
    </row>
    <row r="49" spans="1:9" ht="12.75">
      <c r="A49" s="55"/>
      <c r="B49" s="193" t="s">
        <v>30</v>
      </c>
      <c r="C49" s="194"/>
      <c r="D49" s="194"/>
      <c r="E49" s="194"/>
      <c r="F49" s="194"/>
      <c r="G49" s="194"/>
      <c r="H49" s="62"/>
      <c r="I49" s="59"/>
    </row>
    <row r="50" spans="1:9" ht="12.75">
      <c r="A50" s="55"/>
      <c r="B50" s="63"/>
      <c r="C50" s="64"/>
      <c r="D50" s="64"/>
      <c r="E50" s="64"/>
      <c r="F50" s="64"/>
      <c r="G50" s="64"/>
      <c r="H50" s="65"/>
      <c r="I50" s="66"/>
    </row>
    <row r="51" spans="1:9" ht="12.75">
      <c r="A51" s="55"/>
      <c r="B51" s="67"/>
      <c r="C51" s="68"/>
      <c r="D51" s="68"/>
      <c r="E51" s="68"/>
      <c r="F51" s="68"/>
      <c r="G51" s="68"/>
      <c r="H51" s="68"/>
      <c r="I51" s="69"/>
    </row>
    <row r="52" spans="1:9" ht="12.75">
      <c r="A52" s="55"/>
      <c r="B52" s="67"/>
      <c r="C52" s="68"/>
      <c r="D52" s="68"/>
      <c r="E52" s="68"/>
      <c r="F52" s="68"/>
      <c r="G52" s="68"/>
      <c r="H52" s="68"/>
      <c r="I52" s="69"/>
    </row>
    <row r="53" spans="1:9" ht="12.75">
      <c r="A53" s="55"/>
      <c r="B53" s="70"/>
      <c r="C53" s="71"/>
      <c r="D53" s="71"/>
      <c r="E53" s="71"/>
      <c r="F53" s="71"/>
      <c r="G53" s="71"/>
      <c r="H53" s="71"/>
      <c r="I53" s="72"/>
    </row>
    <row r="54" spans="1:9" ht="21.75" customHeight="1" thickBot="1">
      <c r="A54" s="55"/>
      <c r="B54" s="160" t="s">
        <v>23</v>
      </c>
      <c r="C54" s="161"/>
      <c r="D54" s="161"/>
      <c r="E54" s="161"/>
      <c r="F54" s="161"/>
      <c r="G54" s="161"/>
      <c r="H54" s="74"/>
      <c r="I54" s="75">
        <f>SUM(I12:I53)</f>
        <v>0</v>
      </c>
    </row>
    <row r="55" spans="1:9" ht="15" customHeight="1" thickBot="1">
      <c r="A55" s="55"/>
      <c r="B55" s="208" t="s">
        <v>50</v>
      </c>
      <c r="C55" s="209"/>
      <c r="D55" s="209"/>
      <c r="E55" s="209"/>
      <c r="F55" s="209"/>
      <c r="G55" s="73"/>
      <c r="H55" s="76">
        <f>ROUND(+I54/6.55957,2)</f>
        <v>0</v>
      </c>
      <c r="I55" s="77"/>
    </row>
    <row r="56" spans="1:9" ht="22.5" customHeight="1" thickBot="1">
      <c r="A56" s="55"/>
      <c r="B56" s="78" t="s">
        <v>32</v>
      </c>
      <c r="C56" s="79"/>
      <c r="D56" s="80" t="s">
        <v>33</v>
      </c>
      <c r="E56" s="78" t="s">
        <v>34</v>
      </c>
      <c r="F56" s="81"/>
      <c r="G56" s="82"/>
      <c r="H56" s="83" t="s">
        <v>35</v>
      </c>
      <c r="I56" s="84"/>
    </row>
    <row r="57" spans="1:9" ht="12.75">
      <c r="A57" s="55"/>
      <c r="B57" s="158" t="s">
        <v>24</v>
      </c>
      <c r="C57" s="159"/>
      <c r="D57" s="207"/>
      <c r="E57" s="205" t="s">
        <v>25</v>
      </c>
      <c r="F57" s="206"/>
      <c r="G57" s="206"/>
      <c r="H57" s="206"/>
      <c r="I57" s="207"/>
    </row>
    <row r="58" spans="1:9" ht="28.5" customHeight="1" thickBot="1">
      <c r="A58" s="85"/>
      <c r="B58" s="86"/>
      <c r="C58" s="87"/>
      <c r="D58" s="87"/>
      <c r="E58" s="86"/>
      <c r="F58" s="87"/>
      <c r="G58" s="87"/>
      <c r="H58" s="87"/>
      <c r="I58" s="88"/>
    </row>
    <row r="59" spans="1:9" ht="21.75" customHeight="1" thickBot="1">
      <c r="A59" s="203" t="s">
        <v>44</v>
      </c>
      <c r="B59" s="204"/>
      <c r="C59" s="204"/>
      <c r="D59" s="204"/>
      <c r="E59" s="204"/>
      <c r="F59" s="204"/>
      <c r="G59" s="204"/>
      <c r="H59" s="204"/>
      <c r="I59" s="84"/>
    </row>
  </sheetData>
  <sheetProtection/>
  <mergeCells count="12">
    <mergeCell ref="A59:H59"/>
    <mergeCell ref="E57:I57"/>
    <mergeCell ref="B55:F55"/>
    <mergeCell ref="B11:C11"/>
    <mergeCell ref="B57:D57"/>
    <mergeCell ref="B54:G54"/>
    <mergeCell ref="A5:B10"/>
    <mergeCell ref="B2:I2"/>
    <mergeCell ref="B1:I1"/>
    <mergeCell ref="B49:G49"/>
    <mergeCell ref="H5:I8"/>
    <mergeCell ref="F11:H11"/>
  </mergeCells>
  <printOptions/>
  <pageMargins left="0.3937007874015748" right="0.1968503937007874" top="0.1968503937007874" bottom="0" header="0" footer="0"/>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K63"/>
  <sheetViews>
    <sheetView showGridLines="0" zoomScaleSheetLayoutView="100" zoomScalePageLayoutView="0" workbookViewId="0" topLeftCell="A1">
      <selection activeCell="C3" sqref="C3:G4"/>
    </sheetView>
  </sheetViews>
  <sheetFormatPr defaultColWidth="11.00390625" defaultRowHeight="12.75"/>
  <cols>
    <col min="1" max="1" width="4.375" style="89" customWidth="1"/>
    <col min="2" max="2" width="15.50390625" style="89" customWidth="1"/>
    <col min="3" max="3" width="15.625" style="89" customWidth="1"/>
    <col min="4" max="5" width="12.00390625" style="89" customWidth="1"/>
    <col min="6" max="6" width="9.375" style="89" customWidth="1"/>
    <col min="7" max="7" width="10.875" style="89" customWidth="1"/>
    <col min="8" max="8" width="20.00390625" style="89" customWidth="1"/>
    <col min="9" max="16384" width="12.00390625" style="89" customWidth="1"/>
  </cols>
  <sheetData>
    <row r="1" spans="1:9" ht="16.5" customHeight="1">
      <c r="A1" s="215" t="s">
        <v>55</v>
      </c>
      <c r="B1" s="216"/>
      <c r="C1" s="216"/>
      <c r="D1" s="216"/>
      <c r="E1" s="216"/>
      <c r="F1" s="216"/>
      <c r="G1" s="216"/>
      <c r="H1" s="216"/>
      <c r="I1" s="217"/>
    </row>
    <row r="2" spans="1:9" ht="4.5" customHeight="1" thickBot="1">
      <c r="A2" s="218"/>
      <c r="B2" s="219"/>
      <c r="C2" s="219"/>
      <c r="D2" s="219"/>
      <c r="E2" s="219"/>
      <c r="F2" s="219"/>
      <c r="G2" s="219"/>
      <c r="H2" s="219"/>
      <c r="I2" s="220"/>
    </row>
    <row r="3" spans="1:9" ht="15.75" customHeight="1" thickBot="1">
      <c r="A3" s="90"/>
      <c r="B3" s="91" t="s">
        <v>13</v>
      </c>
      <c r="C3" s="92"/>
      <c r="D3" s="93"/>
      <c r="E3" s="94"/>
      <c r="F3" s="91" t="s">
        <v>14</v>
      </c>
      <c r="G3" s="95">
        <v>42434</v>
      </c>
      <c r="H3" s="91" t="s">
        <v>15</v>
      </c>
      <c r="I3" s="96"/>
    </row>
    <row r="4" spans="1:9" ht="15.75" customHeight="1" thickBot="1">
      <c r="A4" s="90"/>
      <c r="B4" s="91" t="s">
        <v>51</v>
      </c>
      <c r="C4" s="92" t="s">
        <v>124</v>
      </c>
      <c r="D4" s="93"/>
      <c r="E4" s="93"/>
      <c r="F4" s="91"/>
      <c r="G4" s="112"/>
      <c r="H4" s="91"/>
      <c r="I4" s="94"/>
    </row>
    <row r="5" spans="1:9" ht="16.5" customHeight="1">
      <c r="A5" s="60"/>
      <c r="B5" s="97" t="s">
        <v>16</v>
      </c>
      <c r="C5" s="98"/>
      <c r="D5" s="61"/>
      <c r="E5" s="99"/>
      <c r="F5" s="61"/>
      <c r="G5" s="61"/>
      <c r="H5" s="113" t="s">
        <v>114</v>
      </c>
      <c r="I5" s="100"/>
    </row>
    <row r="6" spans="1:9" ht="12" customHeight="1">
      <c r="A6" s="222" t="s">
        <v>48</v>
      </c>
      <c r="B6" s="223"/>
      <c r="C6" s="101" t="s">
        <v>17</v>
      </c>
      <c r="D6" s="101"/>
      <c r="E6" s="61"/>
      <c r="F6" s="61"/>
      <c r="G6" s="61"/>
      <c r="H6" s="116"/>
      <c r="I6" s="100"/>
    </row>
    <row r="7" spans="1:9" ht="12" customHeight="1">
      <c r="A7" s="224"/>
      <c r="B7" s="223"/>
      <c r="C7" s="101" t="s">
        <v>52</v>
      </c>
      <c r="D7" s="101"/>
      <c r="E7" s="61"/>
      <c r="F7" s="61"/>
      <c r="G7" s="61"/>
      <c r="H7" s="116"/>
      <c r="I7" s="100"/>
    </row>
    <row r="8" spans="1:9" ht="12" customHeight="1">
      <c r="A8" s="224"/>
      <c r="B8" s="223"/>
      <c r="C8" s="101" t="s">
        <v>53</v>
      </c>
      <c r="D8" s="101"/>
      <c r="E8" s="61"/>
      <c r="F8" s="61"/>
      <c r="G8" s="61"/>
      <c r="H8" s="116"/>
      <c r="I8" s="100"/>
    </row>
    <row r="9" spans="1:9" ht="12" customHeight="1">
      <c r="A9" s="224"/>
      <c r="B9" s="223"/>
      <c r="C9" s="102" t="s">
        <v>18</v>
      </c>
      <c r="D9" s="102"/>
      <c r="E9" s="61"/>
      <c r="F9" s="61"/>
      <c r="G9" s="61"/>
      <c r="H9" s="116"/>
      <c r="I9" s="100"/>
    </row>
    <row r="10" spans="1:9" ht="12.75">
      <c r="A10" s="224"/>
      <c r="B10" s="223"/>
      <c r="C10" s="102" t="s">
        <v>39</v>
      </c>
      <c r="D10" s="102"/>
      <c r="E10" s="61"/>
      <c r="F10" s="61"/>
      <c r="G10" s="103">
        <v>7</v>
      </c>
      <c r="H10" s="98" t="s">
        <v>40</v>
      </c>
      <c r="I10" s="100"/>
    </row>
    <row r="11" spans="1:9" ht="13.5" thickBot="1">
      <c r="A11" s="225"/>
      <c r="B11" s="226"/>
      <c r="C11" s="104" t="s">
        <v>41</v>
      </c>
      <c r="D11" s="104"/>
      <c r="E11" s="57"/>
      <c r="F11" s="57"/>
      <c r="G11" s="105">
        <v>1.6</v>
      </c>
      <c r="H11" s="106" t="s">
        <v>46</v>
      </c>
      <c r="I11" s="100"/>
    </row>
    <row r="12" spans="1:9" s="107" customFormat="1" ht="9.75" customHeight="1">
      <c r="A12" s="25"/>
      <c r="B12" s="210" t="s">
        <v>43</v>
      </c>
      <c r="C12" s="211"/>
      <c r="D12" s="26" t="s">
        <v>37</v>
      </c>
      <c r="E12" s="26" t="s">
        <v>38</v>
      </c>
      <c r="F12" s="201" t="s">
        <v>22</v>
      </c>
      <c r="G12" s="221"/>
      <c r="H12" s="202"/>
      <c r="I12" s="27" t="s">
        <v>21</v>
      </c>
    </row>
    <row r="13" spans="1:9" ht="12" customHeight="1">
      <c r="A13" s="120" t="s">
        <v>65</v>
      </c>
      <c r="B13" s="29" t="s">
        <v>109</v>
      </c>
      <c r="C13" s="30"/>
      <c r="D13" s="31">
        <f>102*2</f>
        <v>204</v>
      </c>
      <c r="E13" s="146">
        <f>7.8*2</f>
        <v>15.6</v>
      </c>
      <c r="F13" s="114"/>
      <c r="G13" s="132">
        <f aca="true" t="shared" si="0" ref="G13:G29">ROUND((D13*$G$10*$G$11/100)+E13,0)</f>
        <v>38</v>
      </c>
      <c r="H13" s="108"/>
      <c r="I13" s="117"/>
    </row>
    <row r="14" spans="1:9" ht="12" customHeight="1">
      <c r="A14" s="120" t="s">
        <v>66</v>
      </c>
      <c r="B14" s="38" t="s">
        <v>9</v>
      </c>
      <c r="C14" s="39"/>
      <c r="D14" s="40">
        <v>248</v>
      </c>
      <c r="E14" s="147">
        <v>24.4</v>
      </c>
      <c r="F14" s="109"/>
      <c r="G14" s="110">
        <f>ROUND((D14*$G$10*$G$11/100)+E14,0)</f>
        <v>52</v>
      </c>
      <c r="H14" s="129"/>
      <c r="I14" s="117"/>
    </row>
    <row r="15" spans="1:11" ht="12" customHeight="1">
      <c r="A15" s="120" t="s">
        <v>67</v>
      </c>
      <c r="B15" s="121" t="s">
        <v>123</v>
      </c>
      <c r="C15" s="122"/>
      <c r="D15" s="135">
        <f>82*2</f>
        <v>164</v>
      </c>
      <c r="E15" s="147">
        <f>2.6*2</f>
        <v>5.2</v>
      </c>
      <c r="F15" s="136"/>
      <c r="G15" s="110">
        <f>ROUND((D15*$G$10*$G$11/100)+E15,0)</f>
        <v>24</v>
      </c>
      <c r="H15" s="129"/>
      <c r="I15" s="117"/>
      <c r="K15" s="134"/>
    </row>
    <row r="16" spans="1:9" ht="12" customHeight="1">
      <c r="A16" s="120" t="s">
        <v>68</v>
      </c>
      <c r="B16" s="121" t="s">
        <v>93</v>
      </c>
      <c r="C16" s="122"/>
      <c r="D16" s="127">
        <v>352</v>
      </c>
      <c r="E16" s="148">
        <f>13.3*2</f>
        <v>26.6</v>
      </c>
      <c r="F16" s="128"/>
      <c r="G16" s="131">
        <f t="shared" si="0"/>
        <v>66</v>
      </c>
      <c r="H16" s="129"/>
      <c r="I16" s="117"/>
    </row>
    <row r="17" spans="1:9" ht="12" customHeight="1">
      <c r="A17" s="120" t="s">
        <v>69</v>
      </c>
      <c r="B17" s="38" t="s">
        <v>12</v>
      </c>
      <c r="C17" s="39"/>
      <c r="D17" s="40">
        <v>30</v>
      </c>
      <c r="E17" s="147">
        <v>0</v>
      </c>
      <c r="F17" s="109"/>
      <c r="G17" s="110">
        <f t="shared" si="0"/>
        <v>3</v>
      </c>
      <c r="H17" s="111"/>
      <c r="I17" s="117"/>
    </row>
    <row r="18" spans="1:9" ht="12" customHeight="1">
      <c r="A18" s="120" t="s">
        <v>70</v>
      </c>
      <c r="B18" s="38" t="s">
        <v>0</v>
      </c>
      <c r="C18" s="39"/>
      <c r="D18" s="40">
        <v>90</v>
      </c>
      <c r="E18" s="147">
        <v>0</v>
      </c>
      <c r="F18" s="109"/>
      <c r="G18" s="110">
        <f t="shared" si="0"/>
        <v>10</v>
      </c>
      <c r="H18" s="111"/>
      <c r="I18" s="117"/>
    </row>
    <row r="19" spans="1:9" ht="12" customHeight="1">
      <c r="A19" s="120" t="s">
        <v>71</v>
      </c>
      <c r="B19" s="38" t="s">
        <v>4</v>
      </c>
      <c r="C19" s="39"/>
      <c r="D19" s="40">
        <v>22</v>
      </c>
      <c r="E19" s="147">
        <v>0</v>
      </c>
      <c r="F19" s="109"/>
      <c r="G19" s="110">
        <f>ROUND((D19*$G$10*$G$11/100)+E19,0)</f>
        <v>2</v>
      </c>
      <c r="H19" s="111"/>
      <c r="I19" s="117"/>
    </row>
    <row r="20" spans="1:9" ht="12" customHeight="1">
      <c r="A20" s="120" t="s">
        <v>72</v>
      </c>
      <c r="B20" s="38" t="s">
        <v>56</v>
      </c>
      <c r="C20" s="39"/>
      <c r="D20" s="40">
        <v>100</v>
      </c>
      <c r="E20" s="147">
        <v>0</v>
      </c>
      <c r="F20" s="109"/>
      <c r="G20" s="110">
        <f t="shared" si="0"/>
        <v>11</v>
      </c>
      <c r="H20" s="111"/>
      <c r="I20" s="117"/>
    </row>
    <row r="21" spans="1:9" ht="12" customHeight="1">
      <c r="A21" s="120" t="s">
        <v>73</v>
      </c>
      <c r="B21" s="38" t="s">
        <v>11</v>
      </c>
      <c r="C21" s="39"/>
      <c r="D21" s="40">
        <v>100</v>
      </c>
      <c r="E21" s="147">
        <v>0</v>
      </c>
      <c r="F21" s="109"/>
      <c r="G21" s="110">
        <f t="shared" si="0"/>
        <v>11</v>
      </c>
      <c r="H21" s="111"/>
      <c r="I21" s="117"/>
    </row>
    <row r="22" spans="1:9" ht="12" customHeight="1">
      <c r="A22" s="120" t="s">
        <v>119</v>
      </c>
      <c r="B22" s="38" t="s">
        <v>7</v>
      </c>
      <c r="C22" s="39"/>
      <c r="D22" s="40">
        <f>82*2</f>
        <v>164</v>
      </c>
      <c r="E22" s="147">
        <f>6.1*2</f>
        <v>12.2</v>
      </c>
      <c r="F22" s="109"/>
      <c r="G22" s="110">
        <f t="shared" si="0"/>
        <v>31</v>
      </c>
      <c r="H22" s="111"/>
      <c r="I22" s="36"/>
    </row>
    <row r="23" spans="1:9" ht="12" customHeight="1">
      <c r="A23" s="120" t="s">
        <v>74</v>
      </c>
      <c r="B23" s="38" t="s">
        <v>10</v>
      </c>
      <c r="C23" s="39"/>
      <c r="D23" s="40">
        <v>220</v>
      </c>
      <c r="E23" s="147">
        <f>11*2</f>
        <v>22</v>
      </c>
      <c r="F23" s="109"/>
      <c r="G23" s="110">
        <f t="shared" si="0"/>
        <v>47</v>
      </c>
      <c r="H23" s="111"/>
      <c r="I23" s="36"/>
    </row>
    <row r="24" spans="1:9" ht="12" customHeight="1">
      <c r="A24" s="120" t="s">
        <v>75</v>
      </c>
      <c r="B24" s="38" t="s">
        <v>6</v>
      </c>
      <c r="C24" s="39"/>
      <c r="D24" s="40">
        <v>58</v>
      </c>
      <c r="E24" s="147">
        <v>0</v>
      </c>
      <c r="F24" s="109"/>
      <c r="G24" s="110">
        <f t="shared" si="0"/>
        <v>6</v>
      </c>
      <c r="H24" s="111"/>
      <c r="I24" s="117"/>
    </row>
    <row r="25" spans="1:9" ht="12" customHeight="1">
      <c r="A25" s="120" t="s">
        <v>76</v>
      </c>
      <c r="B25" s="38" t="s">
        <v>3</v>
      </c>
      <c r="C25" s="39"/>
      <c r="D25" s="40">
        <f>85*2</f>
        <v>170</v>
      </c>
      <c r="E25" s="147">
        <f>7.6*2</f>
        <v>15.2</v>
      </c>
      <c r="F25" s="109"/>
      <c r="G25" s="110">
        <f t="shared" si="0"/>
        <v>34</v>
      </c>
      <c r="H25" s="111"/>
      <c r="I25" s="117"/>
    </row>
    <row r="26" spans="1:9" ht="12" customHeight="1">
      <c r="A26" s="120" t="s">
        <v>77</v>
      </c>
      <c r="B26" s="38" t="s">
        <v>54</v>
      </c>
      <c r="C26" s="39"/>
      <c r="D26" s="40">
        <f>128*2</f>
        <v>256</v>
      </c>
      <c r="E26" s="147">
        <f>10.7*2</f>
        <v>21.4</v>
      </c>
      <c r="F26" s="109"/>
      <c r="G26" s="110">
        <f t="shared" si="0"/>
        <v>50</v>
      </c>
      <c r="H26" s="111"/>
      <c r="I26" s="117"/>
    </row>
    <row r="27" spans="1:9" ht="12" customHeight="1">
      <c r="A27" s="120" t="s">
        <v>78</v>
      </c>
      <c r="B27" s="38" t="s">
        <v>101</v>
      </c>
      <c r="C27" s="39"/>
      <c r="D27" s="40">
        <v>268</v>
      </c>
      <c r="E27" s="147">
        <f>6.9*2</f>
        <v>13.8</v>
      </c>
      <c r="F27" s="109"/>
      <c r="G27" s="110">
        <f>ROUND((D27*$G$10*$G$11/100)+E27,0)</f>
        <v>44</v>
      </c>
      <c r="H27" s="111"/>
      <c r="I27" s="117"/>
    </row>
    <row r="28" spans="1:9" ht="12" customHeight="1">
      <c r="A28" s="120" t="s">
        <v>79</v>
      </c>
      <c r="B28" s="38" t="s">
        <v>64</v>
      </c>
      <c r="C28" s="39"/>
      <c r="D28" s="40">
        <v>302</v>
      </c>
      <c r="E28" s="147">
        <v>28.4</v>
      </c>
      <c r="F28" s="109"/>
      <c r="G28" s="110">
        <f t="shared" si="0"/>
        <v>62</v>
      </c>
      <c r="H28" s="111"/>
      <c r="I28" s="117"/>
    </row>
    <row r="29" spans="1:9" ht="12" customHeight="1">
      <c r="A29" s="120" t="s">
        <v>80</v>
      </c>
      <c r="B29" s="38" t="s">
        <v>36</v>
      </c>
      <c r="C29" s="39"/>
      <c r="D29" s="40">
        <v>98</v>
      </c>
      <c r="E29" s="147">
        <f>3.9*2</f>
        <v>7.8</v>
      </c>
      <c r="F29" s="109"/>
      <c r="G29" s="110">
        <f t="shared" si="0"/>
        <v>19</v>
      </c>
      <c r="H29" s="111"/>
      <c r="I29" s="117"/>
    </row>
    <row r="30" spans="1:9" ht="12" customHeight="1">
      <c r="A30" s="120" t="s">
        <v>81</v>
      </c>
      <c r="B30" s="38" t="s">
        <v>58</v>
      </c>
      <c r="C30" s="39"/>
      <c r="D30" s="40">
        <v>210</v>
      </c>
      <c r="E30" s="147">
        <f>10.7*2</f>
        <v>21.4</v>
      </c>
      <c r="F30" s="109"/>
      <c r="G30" s="110">
        <f aca="true" t="shared" si="1" ref="G30:G51">ROUND((D30*$G$10*$G$11/100)+E30,0)</f>
        <v>45</v>
      </c>
      <c r="H30" s="133"/>
      <c r="I30" s="117"/>
    </row>
    <row r="31" spans="1:9" ht="12" customHeight="1">
      <c r="A31" s="120" t="s">
        <v>82</v>
      </c>
      <c r="B31" s="38" t="s">
        <v>117</v>
      </c>
      <c r="C31" s="39"/>
      <c r="D31" s="40">
        <f>154*2</f>
        <v>308</v>
      </c>
      <c r="E31" s="147">
        <f>12.6*2</f>
        <v>25.2</v>
      </c>
      <c r="F31" s="109"/>
      <c r="G31" s="110">
        <f t="shared" si="1"/>
        <v>60</v>
      </c>
      <c r="H31" s="133"/>
      <c r="I31" s="117"/>
    </row>
    <row r="32" spans="1:9" ht="12" customHeight="1">
      <c r="A32" s="120" t="s">
        <v>83</v>
      </c>
      <c r="B32" s="38" t="s">
        <v>94</v>
      </c>
      <c r="C32" s="39"/>
      <c r="D32" s="123">
        <f>71*2</f>
        <v>142</v>
      </c>
      <c r="E32" s="147">
        <f>4.2*2</f>
        <v>8.4</v>
      </c>
      <c r="F32" s="124"/>
      <c r="G32" s="125">
        <f t="shared" si="1"/>
        <v>24</v>
      </c>
      <c r="H32" s="126"/>
      <c r="I32" s="117"/>
    </row>
    <row r="33" spans="1:9" ht="12" customHeight="1">
      <c r="A33" s="120" t="s">
        <v>84</v>
      </c>
      <c r="B33" s="38" t="s">
        <v>102</v>
      </c>
      <c r="C33" s="39"/>
      <c r="D33" s="40">
        <v>346</v>
      </c>
      <c r="E33" s="147">
        <f>17.5*2</f>
        <v>35</v>
      </c>
      <c r="F33" s="109"/>
      <c r="G33" s="110">
        <f t="shared" si="1"/>
        <v>74</v>
      </c>
      <c r="H33" s="111"/>
      <c r="I33" s="117"/>
    </row>
    <row r="34" spans="1:9" ht="12" customHeight="1">
      <c r="A34" s="120" t="s">
        <v>120</v>
      </c>
      <c r="B34" s="38" t="s">
        <v>106</v>
      </c>
      <c r="C34" s="39"/>
      <c r="D34" s="40">
        <f>119*2</f>
        <v>238</v>
      </c>
      <c r="E34" s="147">
        <f>10.7*2</f>
        <v>21.4</v>
      </c>
      <c r="F34" s="109"/>
      <c r="G34" s="110">
        <f t="shared" si="1"/>
        <v>48</v>
      </c>
      <c r="H34" s="111"/>
      <c r="I34" s="117"/>
    </row>
    <row r="35" spans="1:9" ht="12" customHeight="1">
      <c r="A35" s="120" t="s">
        <v>85</v>
      </c>
      <c r="B35" s="38" t="s">
        <v>116</v>
      </c>
      <c r="C35" s="39"/>
      <c r="D35" s="40">
        <f>145*2</f>
        <v>290</v>
      </c>
      <c r="E35" s="147">
        <f>15.5*2</f>
        <v>31</v>
      </c>
      <c r="F35" s="109"/>
      <c r="G35" s="110">
        <f t="shared" si="1"/>
        <v>63</v>
      </c>
      <c r="H35" s="111"/>
      <c r="I35" s="117"/>
    </row>
    <row r="36" spans="1:9" ht="12" customHeight="1">
      <c r="A36" s="120" t="s">
        <v>86</v>
      </c>
      <c r="B36" s="38" t="s">
        <v>115</v>
      </c>
      <c r="C36" s="118"/>
      <c r="D36" s="40">
        <f>136*2</f>
        <v>272</v>
      </c>
      <c r="E36" s="147">
        <f>14*2</f>
        <v>28</v>
      </c>
      <c r="F36" s="109"/>
      <c r="G36" s="110">
        <f t="shared" si="1"/>
        <v>58</v>
      </c>
      <c r="H36" s="111"/>
      <c r="I36" s="117"/>
    </row>
    <row r="37" spans="1:9" ht="12" customHeight="1">
      <c r="A37" s="120" t="s">
        <v>87</v>
      </c>
      <c r="B37" s="119" t="s">
        <v>112</v>
      </c>
      <c r="C37" s="118"/>
      <c r="D37" s="40">
        <f>122*2</f>
        <v>244</v>
      </c>
      <c r="E37" s="147">
        <f>9.2*2</f>
        <v>18.4</v>
      </c>
      <c r="F37" s="109"/>
      <c r="G37" s="110">
        <f t="shared" si="1"/>
        <v>46</v>
      </c>
      <c r="H37" s="111"/>
      <c r="I37" s="117"/>
    </row>
    <row r="38" spans="1:9" ht="12" customHeight="1">
      <c r="A38" s="120" t="s">
        <v>88</v>
      </c>
      <c r="B38" s="38" t="s">
        <v>104</v>
      </c>
      <c r="C38" s="118"/>
      <c r="D38" s="40">
        <v>156</v>
      </c>
      <c r="E38" s="147">
        <f>7.6*2</f>
        <v>15.2</v>
      </c>
      <c r="F38" s="109"/>
      <c r="G38" s="110">
        <f t="shared" si="1"/>
        <v>33</v>
      </c>
      <c r="H38" s="111"/>
      <c r="I38" s="117"/>
    </row>
    <row r="39" spans="1:9" ht="12" customHeight="1">
      <c r="A39" s="120" t="s">
        <v>121</v>
      </c>
      <c r="B39" s="38" t="s">
        <v>60</v>
      </c>
      <c r="C39" s="39"/>
      <c r="D39" s="40">
        <v>34</v>
      </c>
      <c r="E39" s="147">
        <v>0</v>
      </c>
      <c r="F39" s="109"/>
      <c r="G39" s="110">
        <f t="shared" si="1"/>
        <v>4</v>
      </c>
      <c r="H39" s="111"/>
      <c r="I39" s="117"/>
    </row>
    <row r="40" spans="1:9" ht="12" customHeight="1">
      <c r="A40" s="120" t="s">
        <v>89</v>
      </c>
      <c r="B40" s="38" t="s">
        <v>118</v>
      </c>
      <c r="C40" s="39"/>
      <c r="D40" s="40">
        <v>174</v>
      </c>
      <c r="E40" s="149">
        <v>0</v>
      </c>
      <c r="F40" s="109"/>
      <c r="G40" s="110">
        <f>ROUND((D40*$G$10*$G$11/100)+E40,0)</f>
        <v>19</v>
      </c>
      <c r="H40" s="111"/>
      <c r="I40" s="117"/>
    </row>
    <row r="41" spans="1:9" ht="12" customHeight="1">
      <c r="A41" s="120" t="s">
        <v>90</v>
      </c>
      <c r="B41" s="38" t="s">
        <v>1</v>
      </c>
      <c r="C41" s="39"/>
      <c r="D41" s="40">
        <f>51*2</f>
        <v>102</v>
      </c>
      <c r="E41" s="147">
        <v>0</v>
      </c>
      <c r="F41" s="109"/>
      <c r="G41" s="110">
        <f t="shared" si="1"/>
        <v>11</v>
      </c>
      <c r="H41" s="111"/>
      <c r="I41" s="117"/>
    </row>
    <row r="42" spans="1:9" ht="12" customHeight="1">
      <c r="A42" s="120" t="s">
        <v>91</v>
      </c>
      <c r="B42" s="38" t="s">
        <v>2</v>
      </c>
      <c r="C42" s="39"/>
      <c r="D42" s="40">
        <v>180</v>
      </c>
      <c r="E42" s="147">
        <f>7.6*2</f>
        <v>15.2</v>
      </c>
      <c r="F42" s="109"/>
      <c r="G42" s="110">
        <f t="shared" si="1"/>
        <v>35</v>
      </c>
      <c r="H42" s="111"/>
      <c r="I42" s="36"/>
    </row>
    <row r="43" spans="1:9" ht="12" customHeight="1">
      <c r="A43" s="120" t="s">
        <v>92</v>
      </c>
      <c r="B43" s="38" t="s">
        <v>57</v>
      </c>
      <c r="C43" s="39"/>
      <c r="D43" s="40">
        <v>120</v>
      </c>
      <c r="E43" s="147">
        <v>0</v>
      </c>
      <c r="F43" s="109"/>
      <c r="G43" s="110">
        <f t="shared" si="1"/>
        <v>13</v>
      </c>
      <c r="H43" s="111"/>
      <c r="I43" s="117"/>
    </row>
    <row r="44" spans="1:9" ht="12" customHeight="1">
      <c r="A44" s="120" t="s">
        <v>96</v>
      </c>
      <c r="B44" s="38" t="s">
        <v>8</v>
      </c>
      <c r="C44" s="39"/>
      <c r="D44" s="40">
        <f>62*2</f>
        <v>124</v>
      </c>
      <c r="E44" s="147">
        <v>0</v>
      </c>
      <c r="F44" s="109"/>
      <c r="G44" s="110">
        <f t="shared" si="1"/>
        <v>14</v>
      </c>
      <c r="H44" s="111"/>
      <c r="I44" s="117"/>
    </row>
    <row r="45" spans="1:9" ht="12" customHeight="1">
      <c r="A45" s="120" t="s">
        <v>97</v>
      </c>
      <c r="B45" s="38" t="s">
        <v>61</v>
      </c>
      <c r="C45" s="39"/>
      <c r="D45" s="40">
        <v>52</v>
      </c>
      <c r="E45" s="147">
        <v>0</v>
      </c>
      <c r="F45" s="109"/>
      <c r="G45" s="110">
        <f t="shared" si="1"/>
        <v>6</v>
      </c>
      <c r="H45" s="111"/>
      <c r="I45" s="117"/>
    </row>
    <row r="46" spans="1:9" ht="12" customHeight="1">
      <c r="A46" s="120" t="s">
        <v>98</v>
      </c>
      <c r="B46" s="38" t="s">
        <v>5</v>
      </c>
      <c r="C46" s="39"/>
      <c r="D46" s="40">
        <v>54</v>
      </c>
      <c r="E46" s="147">
        <v>0</v>
      </c>
      <c r="F46" s="109"/>
      <c r="G46" s="110">
        <f t="shared" si="1"/>
        <v>6</v>
      </c>
      <c r="H46" s="111"/>
      <c r="I46" s="117"/>
    </row>
    <row r="47" spans="1:9" ht="12" customHeight="1">
      <c r="A47" s="120" t="s">
        <v>99</v>
      </c>
      <c r="B47" s="38" t="s">
        <v>59</v>
      </c>
      <c r="C47" s="39"/>
      <c r="D47" s="40">
        <v>46</v>
      </c>
      <c r="E47" s="147">
        <v>0</v>
      </c>
      <c r="F47" s="109"/>
      <c r="G47" s="110">
        <f t="shared" si="1"/>
        <v>5</v>
      </c>
      <c r="H47" s="111"/>
      <c r="I47" s="117"/>
    </row>
    <row r="48" spans="1:9" ht="12" customHeight="1">
      <c r="A48" s="120" t="s">
        <v>100</v>
      </c>
      <c r="B48" s="38" t="s">
        <v>122</v>
      </c>
      <c r="C48" s="39"/>
      <c r="D48" s="40">
        <f>67*2</f>
        <v>134</v>
      </c>
      <c r="E48" s="147">
        <f>4*2</f>
        <v>8</v>
      </c>
      <c r="F48" s="109"/>
      <c r="G48" s="110">
        <f t="shared" si="1"/>
        <v>23</v>
      </c>
      <c r="H48" s="111"/>
      <c r="I48" s="117"/>
    </row>
    <row r="49" spans="1:9" ht="12" customHeight="1">
      <c r="A49" s="120" t="s">
        <v>103</v>
      </c>
      <c r="B49" s="38" t="s">
        <v>113</v>
      </c>
      <c r="C49" s="39"/>
      <c r="D49" s="40">
        <v>216</v>
      </c>
      <c r="E49" s="147">
        <f>7.9*2</f>
        <v>15.8</v>
      </c>
      <c r="F49" s="109"/>
      <c r="G49" s="110">
        <f>ROUND((D49*$G$10*$G$11/100)+E49,0)</f>
        <v>40</v>
      </c>
      <c r="H49" s="111"/>
      <c r="I49" s="117"/>
    </row>
    <row r="50" spans="1:9" ht="12" customHeight="1">
      <c r="A50" s="120" t="s">
        <v>107</v>
      </c>
      <c r="B50" s="38" t="s">
        <v>108</v>
      </c>
      <c r="C50" s="39"/>
      <c r="D50" s="40">
        <f>146*2</f>
        <v>292</v>
      </c>
      <c r="E50" s="147">
        <f>13.7*2</f>
        <v>27.4</v>
      </c>
      <c r="F50" s="109"/>
      <c r="G50" s="110">
        <f t="shared" si="1"/>
        <v>60</v>
      </c>
      <c r="H50" s="111"/>
      <c r="I50" s="117"/>
    </row>
    <row r="51" spans="1:9" ht="12" customHeight="1">
      <c r="A51" s="120" t="s">
        <v>110</v>
      </c>
      <c r="B51" s="38" t="s">
        <v>105</v>
      </c>
      <c r="C51" s="39"/>
      <c r="D51" s="40">
        <f>123*2</f>
        <v>246</v>
      </c>
      <c r="E51" s="147">
        <f>12.2*2</f>
        <v>24.4</v>
      </c>
      <c r="F51" s="109"/>
      <c r="G51" s="110">
        <f t="shared" si="1"/>
        <v>52</v>
      </c>
      <c r="H51" s="111"/>
      <c r="I51" s="117"/>
    </row>
    <row r="52" spans="1:9" ht="13.5" thickBot="1">
      <c r="A52" s="120" t="s">
        <v>111</v>
      </c>
      <c r="B52" s="47" t="s">
        <v>62</v>
      </c>
      <c r="C52" s="48"/>
      <c r="D52" s="49"/>
      <c r="E52" s="137"/>
      <c r="F52" s="138"/>
      <c r="G52" s="139" t="s">
        <v>63</v>
      </c>
      <c r="H52" s="111"/>
      <c r="I52" s="45"/>
    </row>
    <row r="53" spans="1:9" ht="12.75">
      <c r="A53" s="143"/>
      <c r="B53" s="56" t="s">
        <v>31</v>
      </c>
      <c r="C53" s="57"/>
      <c r="D53" s="57"/>
      <c r="E53" s="57"/>
      <c r="F53" s="57"/>
      <c r="G53" s="57"/>
      <c r="H53" s="58"/>
      <c r="I53" s="45"/>
    </row>
    <row r="54" spans="1:9" ht="12.75">
      <c r="A54" s="55"/>
      <c r="B54" s="98" t="s">
        <v>20</v>
      </c>
      <c r="D54" s="98"/>
      <c r="E54" s="98"/>
      <c r="F54" s="115"/>
      <c r="G54" s="98"/>
      <c r="H54" s="98"/>
      <c r="I54" s="45"/>
    </row>
    <row r="55" spans="1:9" ht="12.75">
      <c r="A55" s="55"/>
      <c r="B55" s="98" t="s">
        <v>19</v>
      </c>
      <c r="D55" s="98"/>
      <c r="E55" s="98"/>
      <c r="F55" s="98"/>
      <c r="G55" s="98"/>
      <c r="H55" s="98"/>
      <c r="I55" s="45"/>
    </row>
    <row r="56" spans="1:9" ht="12" customHeight="1">
      <c r="A56" s="55"/>
      <c r="B56" s="193" t="s">
        <v>30</v>
      </c>
      <c r="C56" s="194"/>
      <c r="D56" s="194"/>
      <c r="E56" s="194"/>
      <c r="F56" s="194"/>
      <c r="G56" s="194"/>
      <c r="H56" s="62"/>
      <c r="I56" s="45"/>
    </row>
    <row r="57" spans="1:9" ht="12" customHeight="1">
      <c r="A57" s="55"/>
      <c r="B57" s="63"/>
      <c r="C57" s="64"/>
      <c r="D57" s="64"/>
      <c r="E57" s="64"/>
      <c r="F57" s="64"/>
      <c r="G57" s="64"/>
      <c r="H57" s="65"/>
      <c r="I57" s="45"/>
    </row>
    <row r="58" spans="1:9" ht="18.75" customHeight="1">
      <c r="A58" s="55"/>
      <c r="B58" s="70"/>
      <c r="C58" s="71"/>
      <c r="D58" s="71"/>
      <c r="E58" s="71"/>
      <c r="F58" s="71"/>
      <c r="G58" s="71"/>
      <c r="H58" s="71"/>
      <c r="I58" s="140"/>
    </row>
    <row r="59" spans="1:9" ht="17.25" customHeight="1" thickBot="1">
      <c r="A59" s="55"/>
      <c r="B59" s="160" t="s">
        <v>23</v>
      </c>
      <c r="C59" s="161"/>
      <c r="D59" s="161"/>
      <c r="E59" s="161"/>
      <c r="F59" s="161"/>
      <c r="G59" s="161"/>
      <c r="H59" s="74"/>
      <c r="I59" s="141"/>
    </row>
    <row r="60" spans="1:9" ht="13.5" thickBot="1">
      <c r="A60" s="55"/>
      <c r="B60" s="78" t="s">
        <v>32</v>
      </c>
      <c r="C60" s="79"/>
      <c r="D60" s="80" t="s">
        <v>33</v>
      </c>
      <c r="E60" s="78" t="s">
        <v>34</v>
      </c>
      <c r="F60" s="92"/>
      <c r="G60" s="130"/>
      <c r="H60" s="145" t="s">
        <v>35</v>
      </c>
      <c r="I60" s="142">
        <f>SUM(I13:I58)</f>
        <v>0</v>
      </c>
    </row>
    <row r="61" spans="1:9" ht="26.25" customHeight="1">
      <c r="A61" s="55"/>
      <c r="B61" s="158" t="s">
        <v>24</v>
      </c>
      <c r="C61" s="159"/>
      <c r="D61" s="207"/>
      <c r="E61" s="205" t="s">
        <v>25</v>
      </c>
      <c r="F61" s="206"/>
      <c r="G61" s="206"/>
      <c r="H61" s="206"/>
      <c r="I61" s="207"/>
    </row>
    <row r="62" spans="1:9" ht="33" customHeight="1" thickBot="1">
      <c r="A62" s="85"/>
      <c r="B62" s="86"/>
      <c r="C62" s="87"/>
      <c r="D62" s="87"/>
      <c r="E62" s="86"/>
      <c r="F62" s="87"/>
      <c r="G62" s="87"/>
      <c r="H62" s="87"/>
      <c r="I62" s="88"/>
    </row>
    <row r="63" spans="1:9" ht="409.5" customHeight="1" thickBot="1">
      <c r="A63" s="212" t="s">
        <v>95</v>
      </c>
      <c r="B63" s="213"/>
      <c r="C63" s="213"/>
      <c r="D63" s="213"/>
      <c r="E63" s="213"/>
      <c r="F63" s="213"/>
      <c r="G63" s="213"/>
      <c r="H63" s="213"/>
      <c r="I63" s="214"/>
    </row>
  </sheetData>
  <sheetProtection/>
  <mergeCells count="9">
    <mergeCell ref="A63:I63"/>
    <mergeCell ref="B12:C12"/>
    <mergeCell ref="A1:I2"/>
    <mergeCell ref="F12:H12"/>
    <mergeCell ref="A6:B11"/>
    <mergeCell ref="B61:D61"/>
    <mergeCell ref="E61:I61"/>
    <mergeCell ref="B56:G56"/>
    <mergeCell ref="B59:G59"/>
  </mergeCells>
  <printOptions horizontalCentered="1" verticalCentered="1"/>
  <pageMargins left="0.3937007874015748" right="0.1968503937007874" top="0.1968503937007874" bottom="0" header="0" footer="0"/>
  <pageSetup horizontalDpi="360" verticalDpi="360" orientation="portrait" paperSize="9" scale="98" r:id="rId1"/>
</worksheet>
</file>

<file path=xl/worksheets/sheet3.xml><?xml version="1.0" encoding="utf-8"?>
<worksheet xmlns="http://schemas.openxmlformats.org/spreadsheetml/2006/main" xmlns:r="http://schemas.openxmlformats.org/officeDocument/2006/relationships">
  <dimension ref="A1:K64"/>
  <sheetViews>
    <sheetView showGridLines="0" tabSelected="1" zoomScaleSheetLayoutView="100" zoomScalePageLayoutView="0" workbookViewId="0" topLeftCell="A1">
      <selection activeCell="D14" sqref="D14"/>
    </sheetView>
  </sheetViews>
  <sheetFormatPr defaultColWidth="11.00390625" defaultRowHeight="12.75"/>
  <cols>
    <col min="1" max="1" width="4.375" style="89" customWidth="1"/>
    <col min="2" max="2" width="15.50390625" style="89" customWidth="1"/>
    <col min="3" max="3" width="15.625" style="89" customWidth="1"/>
    <col min="4" max="5" width="12.00390625" style="89" customWidth="1"/>
    <col min="6" max="6" width="9.375" style="89" customWidth="1"/>
    <col min="7" max="7" width="10.875" style="89" customWidth="1"/>
    <col min="8" max="8" width="20.00390625" style="89" customWidth="1"/>
    <col min="9" max="16384" width="12.00390625" style="89" customWidth="1"/>
  </cols>
  <sheetData>
    <row r="1" spans="1:9" ht="16.5" customHeight="1">
      <c r="A1" s="215" t="s">
        <v>55</v>
      </c>
      <c r="B1" s="216"/>
      <c r="C1" s="216"/>
      <c r="D1" s="216"/>
      <c r="E1" s="216"/>
      <c r="F1" s="216"/>
      <c r="G1" s="216"/>
      <c r="H1" s="216"/>
      <c r="I1" s="217"/>
    </row>
    <row r="2" spans="1:9" ht="4.5" customHeight="1" thickBot="1">
      <c r="A2" s="218"/>
      <c r="B2" s="219"/>
      <c r="C2" s="219"/>
      <c r="D2" s="219"/>
      <c r="E2" s="219"/>
      <c r="F2" s="219"/>
      <c r="G2" s="219"/>
      <c r="H2" s="219"/>
      <c r="I2" s="220"/>
    </row>
    <row r="3" spans="1:9" ht="15.75" customHeight="1" thickBot="1">
      <c r="A3" s="90"/>
      <c r="B3" s="91" t="s">
        <v>13</v>
      </c>
      <c r="C3" s="92"/>
      <c r="D3" s="93"/>
      <c r="E3" s="94"/>
      <c r="F3" s="91" t="s">
        <v>14</v>
      </c>
      <c r="G3" s="95"/>
      <c r="H3" s="91" t="s">
        <v>15</v>
      </c>
      <c r="I3" s="96"/>
    </row>
    <row r="4" spans="1:9" ht="15.75" customHeight="1" thickBot="1">
      <c r="A4" s="90"/>
      <c r="B4" s="91" t="s">
        <v>51</v>
      </c>
      <c r="C4" s="92"/>
      <c r="D4" s="93"/>
      <c r="E4" s="93"/>
      <c r="F4" s="91"/>
      <c r="G4" s="112"/>
      <c r="H4" s="91"/>
      <c r="I4" s="94"/>
    </row>
    <row r="5" spans="1:9" ht="16.5" customHeight="1">
      <c r="A5" s="60"/>
      <c r="B5" s="97" t="s">
        <v>16</v>
      </c>
      <c r="C5" s="98"/>
      <c r="D5" s="61"/>
      <c r="E5" s="99"/>
      <c r="F5" s="61"/>
      <c r="G5" s="61"/>
      <c r="H5" s="113" t="s">
        <v>135</v>
      </c>
      <c r="I5" s="100"/>
    </row>
    <row r="6" spans="1:9" ht="12" customHeight="1">
      <c r="A6" s="222" t="s">
        <v>48</v>
      </c>
      <c r="B6" s="229"/>
      <c r="C6" s="101" t="s">
        <v>17</v>
      </c>
      <c r="D6" s="101"/>
      <c r="E6" s="61"/>
      <c r="F6" s="61"/>
      <c r="G6" s="61"/>
      <c r="H6" s="116"/>
      <c r="I6" s="100"/>
    </row>
    <row r="7" spans="1:9" ht="12" customHeight="1">
      <c r="A7" s="222"/>
      <c r="B7" s="229"/>
      <c r="C7" s="102" t="s">
        <v>18</v>
      </c>
      <c r="D7" s="102"/>
      <c r="E7" s="61"/>
      <c r="F7" s="61"/>
      <c r="G7" s="61"/>
      <c r="H7" s="116"/>
      <c r="I7" s="100"/>
    </row>
    <row r="8" spans="1:9" ht="12.75">
      <c r="A8" s="222"/>
      <c r="B8" s="229"/>
      <c r="C8" s="102" t="s">
        <v>39</v>
      </c>
      <c r="D8" s="102"/>
      <c r="E8" s="61"/>
      <c r="F8" s="61"/>
      <c r="G8" s="103">
        <v>7</v>
      </c>
      <c r="H8" s="98" t="s">
        <v>40</v>
      </c>
      <c r="I8" s="100"/>
    </row>
    <row r="9" spans="1:9" ht="13.5" thickBot="1">
      <c r="A9" s="153"/>
      <c r="B9" s="154"/>
      <c r="C9" s="104" t="s">
        <v>41</v>
      </c>
      <c r="D9" s="104"/>
      <c r="E9" s="57"/>
      <c r="F9" s="57"/>
      <c r="G9" s="105">
        <v>1.6</v>
      </c>
      <c r="H9" s="106" t="s">
        <v>46</v>
      </c>
      <c r="I9" s="100"/>
    </row>
    <row r="10" spans="1:9" s="107" customFormat="1" ht="9.75" customHeight="1">
      <c r="A10" s="25"/>
      <c r="B10" s="210" t="s">
        <v>43</v>
      </c>
      <c r="C10" s="211"/>
      <c r="D10" s="26" t="s">
        <v>37</v>
      </c>
      <c r="E10" s="26" t="s">
        <v>38</v>
      </c>
      <c r="F10" s="201" t="s">
        <v>22</v>
      </c>
      <c r="G10" s="221"/>
      <c r="H10" s="202"/>
      <c r="I10" s="27" t="s">
        <v>21</v>
      </c>
    </row>
    <row r="11" spans="1:9" ht="12" customHeight="1">
      <c r="A11" s="120" t="s">
        <v>65</v>
      </c>
      <c r="B11" s="176" t="s">
        <v>109</v>
      </c>
      <c r="C11" s="177"/>
      <c r="D11" s="178">
        <f>103*2</f>
        <v>206</v>
      </c>
      <c r="E11" s="179">
        <f>5.4*2</f>
        <v>10.8</v>
      </c>
      <c r="F11" s="180"/>
      <c r="G11" s="181">
        <f aca="true" t="shared" si="0" ref="G11:G43">ROUND((D11*$G$8*$G$9/100)+E11,0)</f>
        <v>34</v>
      </c>
      <c r="H11" s="108"/>
      <c r="I11" s="117"/>
    </row>
    <row r="12" spans="1:9" ht="12" customHeight="1">
      <c r="A12" s="120" t="s">
        <v>66</v>
      </c>
      <c r="B12" s="155" t="s">
        <v>133</v>
      </c>
      <c r="C12" s="39"/>
      <c r="D12" s="40">
        <v>248</v>
      </c>
      <c r="E12" s="147">
        <v>25</v>
      </c>
      <c r="F12" s="109"/>
      <c r="G12" s="110">
        <f>ROUND((D12*$G$8*$G$9/100)+E12,0)</f>
        <v>53</v>
      </c>
      <c r="H12" s="129"/>
      <c r="I12" s="117"/>
    </row>
    <row r="13" spans="1:11" ht="12" customHeight="1">
      <c r="A13" s="120" t="s">
        <v>67</v>
      </c>
      <c r="B13" s="170" t="s">
        <v>136</v>
      </c>
      <c r="C13" s="171"/>
      <c r="D13" s="172">
        <f>62*2</f>
        <v>124</v>
      </c>
      <c r="E13" s="165">
        <f>4.3*2</f>
        <v>8.6</v>
      </c>
      <c r="F13" s="174"/>
      <c r="G13" s="175">
        <f>ROUND((D13*$G$8*$G$9/100)+E13,0)</f>
        <v>22</v>
      </c>
      <c r="H13" s="129"/>
      <c r="I13" s="117"/>
      <c r="K13" s="134"/>
    </row>
    <row r="14" spans="1:9" ht="12" customHeight="1">
      <c r="A14" s="120" t="s">
        <v>68</v>
      </c>
      <c r="B14" s="170" t="s">
        <v>134</v>
      </c>
      <c r="C14" s="171"/>
      <c r="D14" s="172">
        <f>38*2</f>
        <v>76</v>
      </c>
      <c r="E14" s="173">
        <f>2*2</f>
        <v>4</v>
      </c>
      <c r="F14" s="174"/>
      <c r="G14" s="175">
        <f t="shared" si="0"/>
        <v>13</v>
      </c>
      <c r="H14" s="129"/>
      <c r="I14" s="117"/>
    </row>
    <row r="15" spans="1:9" ht="12" customHeight="1">
      <c r="A15" s="120" t="s">
        <v>69</v>
      </c>
      <c r="B15" s="38" t="s">
        <v>12</v>
      </c>
      <c r="C15" s="39"/>
      <c r="D15" s="40">
        <v>30</v>
      </c>
      <c r="E15" s="147">
        <v>0</v>
      </c>
      <c r="F15" s="109"/>
      <c r="G15" s="110">
        <f t="shared" si="0"/>
        <v>3</v>
      </c>
      <c r="H15" s="111"/>
      <c r="I15" s="117"/>
    </row>
    <row r="16" spans="1:9" ht="12" customHeight="1">
      <c r="A16" s="120" t="s">
        <v>70</v>
      </c>
      <c r="B16" s="38" t="s">
        <v>0</v>
      </c>
      <c r="C16" s="39"/>
      <c r="D16" s="40">
        <v>85</v>
      </c>
      <c r="E16" s="147">
        <v>0</v>
      </c>
      <c r="F16" s="109"/>
      <c r="G16" s="110">
        <f t="shared" si="0"/>
        <v>10</v>
      </c>
      <c r="H16" s="111"/>
      <c r="I16" s="117"/>
    </row>
    <row r="17" spans="1:9" ht="12" customHeight="1">
      <c r="A17" s="120" t="s">
        <v>71</v>
      </c>
      <c r="B17" s="162" t="s">
        <v>138</v>
      </c>
      <c r="C17" s="163"/>
      <c r="D17" s="164">
        <f>154*2</f>
        <v>308</v>
      </c>
      <c r="E17" s="165">
        <f>9.4*2</f>
        <v>18.8</v>
      </c>
      <c r="F17" s="166"/>
      <c r="G17" s="167">
        <f t="shared" si="0"/>
        <v>53</v>
      </c>
      <c r="H17" s="111"/>
      <c r="I17" s="117"/>
    </row>
    <row r="18" spans="1:9" ht="12" customHeight="1">
      <c r="A18" s="120" t="s">
        <v>72</v>
      </c>
      <c r="B18" s="162" t="s">
        <v>137</v>
      </c>
      <c r="C18" s="163"/>
      <c r="D18" s="164">
        <v>386</v>
      </c>
      <c r="E18" s="165">
        <f>15.6*2</f>
        <v>31.2</v>
      </c>
      <c r="F18" s="166"/>
      <c r="G18" s="167">
        <f>ROUND((D18*$G$8*$G$9/100)+E18,0)</f>
        <v>74</v>
      </c>
      <c r="H18" s="111"/>
      <c r="I18" s="117"/>
    </row>
    <row r="19" spans="1:9" ht="12" customHeight="1">
      <c r="A19" s="120" t="s">
        <v>73</v>
      </c>
      <c r="B19" s="38" t="s">
        <v>56</v>
      </c>
      <c r="C19" s="39"/>
      <c r="D19" s="40">
        <v>100</v>
      </c>
      <c r="E19" s="147">
        <v>0</v>
      </c>
      <c r="F19" s="109"/>
      <c r="G19" s="110">
        <f t="shared" si="0"/>
        <v>11</v>
      </c>
      <c r="H19" s="111"/>
      <c r="I19" s="117"/>
    </row>
    <row r="20" spans="1:9" ht="12" customHeight="1">
      <c r="A20" s="120" t="s">
        <v>119</v>
      </c>
      <c r="B20" s="38" t="s">
        <v>11</v>
      </c>
      <c r="C20" s="39"/>
      <c r="D20" s="40">
        <v>100</v>
      </c>
      <c r="E20" s="147">
        <v>0</v>
      </c>
      <c r="F20" s="109"/>
      <c r="G20" s="110">
        <f t="shared" si="0"/>
        <v>11</v>
      </c>
      <c r="H20" s="111"/>
      <c r="I20" s="117"/>
    </row>
    <row r="21" spans="1:9" ht="12" customHeight="1">
      <c r="A21" s="120" t="s">
        <v>74</v>
      </c>
      <c r="B21" s="162" t="s">
        <v>7</v>
      </c>
      <c r="C21" s="163"/>
      <c r="D21" s="164">
        <f>82*2</f>
        <v>164</v>
      </c>
      <c r="E21" s="165">
        <f>6.2*2</f>
        <v>12.4</v>
      </c>
      <c r="F21" s="166"/>
      <c r="G21" s="167">
        <f t="shared" si="0"/>
        <v>31</v>
      </c>
      <c r="H21" s="111"/>
      <c r="I21" s="36"/>
    </row>
    <row r="22" spans="1:9" ht="12" customHeight="1">
      <c r="A22" s="120" t="s">
        <v>75</v>
      </c>
      <c r="B22" s="162" t="s">
        <v>10</v>
      </c>
      <c r="C22" s="163"/>
      <c r="D22" s="164">
        <v>220</v>
      </c>
      <c r="E22" s="165">
        <v>22</v>
      </c>
      <c r="F22" s="166"/>
      <c r="G22" s="167">
        <f t="shared" si="0"/>
        <v>47</v>
      </c>
      <c r="H22" s="111"/>
      <c r="I22" s="36"/>
    </row>
    <row r="23" spans="1:9" ht="12" customHeight="1">
      <c r="A23" s="120" t="s">
        <v>76</v>
      </c>
      <c r="B23" s="38" t="s">
        <v>6</v>
      </c>
      <c r="C23" s="39"/>
      <c r="D23" s="40">
        <v>58</v>
      </c>
      <c r="E23" s="147">
        <v>0</v>
      </c>
      <c r="F23" s="109"/>
      <c r="G23" s="110">
        <f t="shared" si="0"/>
        <v>6</v>
      </c>
      <c r="H23" s="111"/>
      <c r="I23" s="117"/>
    </row>
    <row r="24" spans="1:9" ht="12" customHeight="1">
      <c r="A24" s="120" t="s">
        <v>77</v>
      </c>
      <c r="B24" s="38" t="s">
        <v>3</v>
      </c>
      <c r="C24" s="39"/>
      <c r="D24" s="40">
        <f>85*2</f>
        <v>170</v>
      </c>
      <c r="E24" s="147">
        <f>7.6*2</f>
        <v>15.2</v>
      </c>
      <c r="F24" s="109"/>
      <c r="G24" s="110">
        <f t="shared" si="0"/>
        <v>34</v>
      </c>
      <c r="H24" s="111"/>
      <c r="I24" s="117"/>
    </row>
    <row r="25" spans="1:9" ht="12" customHeight="1">
      <c r="A25" s="120" t="s">
        <v>78</v>
      </c>
      <c r="B25" s="155" t="s">
        <v>54</v>
      </c>
      <c r="C25" s="39"/>
      <c r="D25" s="40">
        <f>128*2</f>
        <v>256</v>
      </c>
      <c r="E25" s="147">
        <v>22</v>
      </c>
      <c r="F25" s="109"/>
      <c r="G25" s="110">
        <f t="shared" si="0"/>
        <v>51</v>
      </c>
      <c r="H25" s="111"/>
      <c r="I25" s="117"/>
    </row>
    <row r="26" spans="1:9" ht="12" customHeight="1">
      <c r="A26" s="120" t="s">
        <v>79</v>
      </c>
      <c r="B26" s="155" t="s">
        <v>101</v>
      </c>
      <c r="C26" s="39"/>
      <c r="D26" s="40">
        <v>268</v>
      </c>
      <c r="E26" s="147">
        <f>7*2</f>
        <v>14</v>
      </c>
      <c r="F26" s="109"/>
      <c r="G26" s="110">
        <f>ROUND((D26*$G$8*$G$9/100)+E26,0)</f>
        <v>44</v>
      </c>
      <c r="H26" s="111"/>
      <c r="I26" s="117"/>
    </row>
    <row r="27" spans="1:9" ht="12" customHeight="1">
      <c r="A27" s="120" t="s">
        <v>80</v>
      </c>
      <c r="B27" s="162" t="s">
        <v>140</v>
      </c>
      <c r="C27" s="163"/>
      <c r="D27" s="164">
        <f>145*2</f>
        <v>290</v>
      </c>
      <c r="E27" s="165">
        <f>15.5*2</f>
        <v>31</v>
      </c>
      <c r="F27" s="166"/>
      <c r="G27" s="167">
        <f t="shared" si="0"/>
        <v>63</v>
      </c>
      <c r="H27" s="111"/>
      <c r="I27" s="117"/>
    </row>
    <row r="28" spans="1:9" ht="12" customHeight="1">
      <c r="A28" s="120" t="s">
        <v>81</v>
      </c>
      <c r="B28" s="38" t="s">
        <v>36</v>
      </c>
      <c r="C28" s="39"/>
      <c r="D28" s="40">
        <v>98</v>
      </c>
      <c r="E28" s="147">
        <f>4*2</f>
        <v>8</v>
      </c>
      <c r="F28" s="109"/>
      <c r="G28" s="110">
        <f t="shared" si="0"/>
        <v>19</v>
      </c>
      <c r="H28" s="111"/>
      <c r="I28" s="117"/>
    </row>
    <row r="29" spans="1:9" ht="12" customHeight="1">
      <c r="A29" s="120" t="s">
        <v>82</v>
      </c>
      <c r="B29" s="38" t="s">
        <v>58</v>
      </c>
      <c r="C29" s="39"/>
      <c r="D29" s="40">
        <v>210</v>
      </c>
      <c r="E29" s="147">
        <f>10.7*2</f>
        <v>21.4</v>
      </c>
      <c r="F29" s="109"/>
      <c r="G29" s="110">
        <f t="shared" si="0"/>
        <v>45</v>
      </c>
      <c r="H29" s="133"/>
      <c r="I29" s="117"/>
    </row>
    <row r="30" spans="1:9" ht="12" customHeight="1">
      <c r="A30" s="120" t="s">
        <v>83</v>
      </c>
      <c r="B30" s="155" t="s">
        <v>117</v>
      </c>
      <c r="C30" s="39"/>
      <c r="D30" s="40">
        <f>154*2</f>
        <v>308</v>
      </c>
      <c r="E30" s="147">
        <f>12.6*2</f>
        <v>25.2</v>
      </c>
      <c r="F30" s="109"/>
      <c r="G30" s="110">
        <f t="shared" si="0"/>
        <v>60</v>
      </c>
      <c r="H30" s="133"/>
      <c r="I30" s="117"/>
    </row>
    <row r="31" spans="1:9" ht="12" customHeight="1">
      <c r="A31" s="120" t="s">
        <v>84</v>
      </c>
      <c r="B31" s="162" t="s">
        <v>139</v>
      </c>
      <c r="C31" s="163"/>
      <c r="D31" s="164">
        <f>80*2</f>
        <v>160</v>
      </c>
      <c r="E31" s="165">
        <f>4.3*2</f>
        <v>8.6</v>
      </c>
      <c r="F31" s="166"/>
      <c r="G31" s="167">
        <f t="shared" si="0"/>
        <v>27</v>
      </c>
      <c r="H31" s="126"/>
      <c r="I31" s="117"/>
    </row>
    <row r="32" spans="1:9" ht="12" customHeight="1">
      <c r="A32" s="120" t="s">
        <v>120</v>
      </c>
      <c r="B32" s="155" t="s">
        <v>125</v>
      </c>
      <c r="C32" s="39"/>
      <c r="D32" s="123">
        <f>163*2</f>
        <v>326</v>
      </c>
      <c r="E32" s="147">
        <f>17.9*2</f>
        <v>35.8</v>
      </c>
      <c r="F32" s="109"/>
      <c r="G32" s="110">
        <f t="shared" si="0"/>
        <v>72</v>
      </c>
      <c r="H32" s="111"/>
      <c r="I32" s="117"/>
    </row>
    <row r="33" spans="1:9" ht="12" customHeight="1">
      <c r="A33" s="120" t="s">
        <v>85</v>
      </c>
      <c r="B33" s="162" t="s">
        <v>141</v>
      </c>
      <c r="C33" s="163"/>
      <c r="D33" s="164">
        <f>173*2</f>
        <v>346</v>
      </c>
      <c r="E33" s="165">
        <f>10.8*2</f>
        <v>21.6</v>
      </c>
      <c r="F33" s="166"/>
      <c r="G33" s="167">
        <f t="shared" si="0"/>
        <v>60</v>
      </c>
      <c r="H33" s="111"/>
      <c r="I33" s="117"/>
    </row>
    <row r="34" spans="1:9" ht="12" customHeight="1">
      <c r="A34" s="120" t="s">
        <v>86</v>
      </c>
      <c r="B34" s="38" t="s">
        <v>115</v>
      </c>
      <c r="C34" s="118"/>
      <c r="D34" s="40">
        <v>296</v>
      </c>
      <c r="E34" s="147">
        <f>13.7*2</f>
        <v>27.4</v>
      </c>
      <c r="F34" s="109"/>
      <c r="G34" s="110">
        <f t="shared" si="0"/>
        <v>61</v>
      </c>
      <c r="H34" s="111"/>
      <c r="I34" s="117"/>
    </row>
    <row r="35" spans="1:9" ht="12" customHeight="1">
      <c r="A35" s="120" t="s">
        <v>87</v>
      </c>
      <c r="B35" s="155" t="s">
        <v>128</v>
      </c>
      <c r="C35" s="118"/>
      <c r="D35" s="40">
        <f>159*2</f>
        <v>318</v>
      </c>
      <c r="E35" s="147">
        <f>12.6*2</f>
        <v>25.2</v>
      </c>
      <c r="F35" s="109"/>
      <c r="G35" s="110">
        <f t="shared" si="0"/>
        <v>61</v>
      </c>
      <c r="H35" s="111"/>
      <c r="I35" s="117"/>
    </row>
    <row r="36" spans="1:9" ht="12" customHeight="1">
      <c r="A36" s="120" t="s">
        <v>88</v>
      </c>
      <c r="B36" s="162" t="s">
        <v>104</v>
      </c>
      <c r="C36" s="182"/>
      <c r="D36" s="164">
        <v>156</v>
      </c>
      <c r="E36" s="165">
        <f>7.7*2</f>
        <v>15.4</v>
      </c>
      <c r="F36" s="166"/>
      <c r="G36" s="167">
        <f t="shared" si="0"/>
        <v>33</v>
      </c>
      <c r="H36" s="111"/>
      <c r="I36" s="117"/>
    </row>
    <row r="37" spans="1:9" ht="12" customHeight="1">
      <c r="A37" s="120" t="s">
        <v>121</v>
      </c>
      <c r="B37" s="38" t="s">
        <v>143</v>
      </c>
      <c r="C37" s="39"/>
      <c r="D37" s="40">
        <f>11.7*2</f>
        <v>23.4</v>
      </c>
      <c r="E37" s="147">
        <v>0</v>
      </c>
      <c r="F37" s="109"/>
      <c r="G37" s="110">
        <f t="shared" si="0"/>
        <v>3</v>
      </c>
      <c r="H37" s="111"/>
      <c r="I37" s="117"/>
    </row>
    <row r="38" spans="1:9" ht="12" customHeight="1">
      <c r="A38" s="120" t="s">
        <v>89</v>
      </c>
      <c r="B38" s="162" t="s">
        <v>145</v>
      </c>
      <c r="C38" s="163"/>
      <c r="D38" s="164">
        <f>112*2</f>
        <v>224</v>
      </c>
      <c r="E38" s="165">
        <f>8*2</f>
        <v>16</v>
      </c>
      <c r="F38" s="166"/>
      <c r="G38" s="167">
        <f t="shared" si="0"/>
        <v>41</v>
      </c>
      <c r="H38" s="111"/>
      <c r="I38" s="117"/>
    </row>
    <row r="39" spans="1:9" ht="12" customHeight="1">
      <c r="A39" s="120" t="s">
        <v>90</v>
      </c>
      <c r="B39" s="162" t="s">
        <v>129</v>
      </c>
      <c r="C39" s="163"/>
      <c r="D39" s="164">
        <f>121*2</f>
        <v>242</v>
      </c>
      <c r="E39" s="165">
        <f>4.1*2</f>
        <v>8.2</v>
      </c>
      <c r="F39" s="166"/>
      <c r="G39" s="167">
        <f>ROUND((D39*$G$8*$G$9/100)+E39,0)</f>
        <v>35</v>
      </c>
      <c r="H39" s="111"/>
      <c r="I39" s="117"/>
    </row>
    <row r="40" spans="1:9" ht="12" customHeight="1">
      <c r="A40" s="120" t="s">
        <v>91</v>
      </c>
      <c r="B40" s="38" t="s">
        <v>1</v>
      </c>
      <c r="C40" s="39"/>
      <c r="D40" s="40">
        <f>51*2</f>
        <v>102</v>
      </c>
      <c r="E40" s="147">
        <v>0</v>
      </c>
      <c r="F40" s="109"/>
      <c r="G40" s="110">
        <f t="shared" si="0"/>
        <v>11</v>
      </c>
      <c r="H40" s="111"/>
      <c r="I40" s="117"/>
    </row>
    <row r="41" spans="1:9" ht="12" customHeight="1">
      <c r="A41" s="120" t="s">
        <v>92</v>
      </c>
      <c r="B41" s="162" t="s">
        <v>2</v>
      </c>
      <c r="C41" s="163"/>
      <c r="D41" s="164">
        <v>180</v>
      </c>
      <c r="E41" s="165">
        <f>7.7*2</f>
        <v>15.4</v>
      </c>
      <c r="F41" s="166"/>
      <c r="G41" s="167">
        <f t="shared" si="0"/>
        <v>36</v>
      </c>
      <c r="H41" s="111"/>
      <c r="I41" s="36"/>
    </row>
    <row r="42" spans="1:9" ht="12" customHeight="1">
      <c r="A42" s="120" t="s">
        <v>96</v>
      </c>
      <c r="B42" s="38" t="s">
        <v>57</v>
      </c>
      <c r="C42" s="39"/>
      <c r="D42" s="40">
        <v>120</v>
      </c>
      <c r="E42" s="147">
        <v>0</v>
      </c>
      <c r="F42" s="109"/>
      <c r="G42" s="110">
        <f t="shared" si="0"/>
        <v>13</v>
      </c>
      <c r="H42" s="111"/>
      <c r="I42" s="117"/>
    </row>
    <row r="43" spans="1:9" ht="12" customHeight="1">
      <c r="A43" s="120" t="s">
        <v>97</v>
      </c>
      <c r="B43" s="38" t="s">
        <v>8</v>
      </c>
      <c r="C43" s="39"/>
      <c r="D43" s="40">
        <f>62*2</f>
        <v>124</v>
      </c>
      <c r="E43" s="147">
        <v>0</v>
      </c>
      <c r="F43" s="109"/>
      <c r="G43" s="110">
        <f t="shared" si="0"/>
        <v>14</v>
      </c>
      <c r="H43" s="111"/>
      <c r="I43" s="117"/>
    </row>
    <row r="44" spans="1:9" ht="12" customHeight="1">
      <c r="A44" s="120" t="s">
        <v>98</v>
      </c>
      <c r="B44" s="38" t="s">
        <v>61</v>
      </c>
      <c r="C44" s="39"/>
      <c r="D44" s="40">
        <v>52</v>
      </c>
      <c r="E44" s="147">
        <v>0</v>
      </c>
      <c r="F44" s="109"/>
      <c r="G44" s="110">
        <f aca="true" t="shared" si="1" ref="G44:G51">ROUND((D44*$G$8*$G$9/100)+E44,0)</f>
        <v>6</v>
      </c>
      <c r="H44" s="111"/>
      <c r="I44" s="117"/>
    </row>
    <row r="45" spans="1:9" ht="12" customHeight="1">
      <c r="A45" s="120" t="s">
        <v>99</v>
      </c>
      <c r="B45" s="38" t="s">
        <v>131</v>
      </c>
      <c r="C45" s="39"/>
      <c r="D45" s="40">
        <f>200*2</f>
        <v>400</v>
      </c>
      <c r="E45" s="147">
        <f>17.1*2</f>
        <v>34.2</v>
      </c>
      <c r="F45" s="109"/>
      <c r="G45" s="110">
        <f t="shared" si="1"/>
        <v>79</v>
      </c>
      <c r="H45" s="111"/>
      <c r="I45" s="117"/>
    </row>
    <row r="46" spans="1:9" ht="12" customHeight="1">
      <c r="A46" s="120" t="s">
        <v>100</v>
      </c>
      <c r="B46" s="38" t="s">
        <v>5</v>
      </c>
      <c r="C46" s="39"/>
      <c r="D46" s="40">
        <v>54</v>
      </c>
      <c r="E46" s="147">
        <v>0</v>
      </c>
      <c r="F46" s="109"/>
      <c r="G46" s="110">
        <f t="shared" si="1"/>
        <v>6</v>
      </c>
      <c r="H46" s="111"/>
      <c r="I46" s="117"/>
    </row>
    <row r="47" spans="1:9" ht="12" customHeight="1">
      <c r="A47" s="120" t="s">
        <v>103</v>
      </c>
      <c r="B47" s="169" t="s">
        <v>127</v>
      </c>
      <c r="C47" s="169"/>
      <c r="D47" s="164">
        <f>180*2</f>
        <v>360</v>
      </c>
      <c r="E47" s="165">
        <f>10.1*2</f>
        <v>20.2</v>
      </c>
      <c r="F47" s="166"/>
      <c r="G47" s="167">
        <f t="shared" si="1"/>
        <v>61</v>
      </c>
      <c r="I47" s="117"/>
    </row>
    <row r="48" spans="1:9" ht="12.75">
      <c r="A48" s="120" t="s">
        <v>107</v>
      </c>
      <c r="B48" s="38" t="s">
        <v>59</v>
      </c>
      <c r="C48" s="39"/>
      <c r="D48" s="40">
        <v>46</v>
      </c>
      <c r="E48" s="147">
        <v>0</v>
      </c>
      <c r="F48" s="109"/>
      <c r="G48" s="110">
        <f t="shared" si="1"/>
        <v>5</v>
      </c>
      <c r="H48" s="111"/>
      <c r="I48" s="117"/>
    </row>
    <row r="49" spans="1:9" ht="12.75">
      <c r="A49" s="120" t="s">
        <v>110</v>
      </c>
      <c r="B49" s="162" t="s">
        <v>122</v>
      </c>
      <c r="C49" s="163"/>
      <c r="D49" s="183">
        <f>73*2</f>
        <v>146</v>
      </c>
      <c r="E49" s="165">
        <f>6.2*2</f>
        <v>12.4</v>
      </c>
      <c r="F49" s="166"/>
      <c r="G49" s="167">
        <f t="shared" si="1"/>
        <v>29</v>
      </c>
      <c r="H49" s="111"/>
      <c r="I49" s="117"/>
    </row>
    <row r="50" spans="1:9" ht="12.75">
      <c r="A50" s="120" t="s">
        <v>111</v>
      </c>
      <c r="B50" s="162" t="s">
        <v>142</v>
      </c>
      <c r="C50" s="163"/>
      <c r="D50" s="164">
        <f>148*2</f>
        <v>296</v>
      </c>
      <c r="E50" s="165">
        <f>14*2</f>
        <v>28</v>
      </c>
      <c r="F50" s="166"/>
      <c r="G50" s="167">
        <f t="shared" si="1"/>
        <v>61</v>
      </c>
      <c r="H50" s="168"/>
      <c r="I50" s="117"/>
    </row>
    <row r="51" spans="1:9" ht="12.75">
      <c r="A51" s="120" t="s">
        <v>130</v>
      </c>
      <c r="B51" s="169" t="s">
        <v>126</v>
      </c>
      <c r="C51" s="163"/>
      <c r="D51" s="164">
        <f>129*2</f>
        <v>258</v>
      </c>
      <c r="E51" s="165">
        <f>14*2</f>
        <v>28</v>
      </c>
      <c r="F51" s="166"/>
      <c r="G51" s="167">
        <f t="shared" si="1"/>
        <v>57</v>
      </c>
      <c r="H51" s="111"/>
      <c r="I51" s="117"/>
    </row>
    <row r="52" spans="1:9" ht="12" customHeight="1" thickBot="1">
      <c r="A52" s="120" t="s">
        <v>132</v>
      </c>
      <c r="B52" s="47" t="s">
        <v>144</v>
      </c>
      <c r="C52" s="48"/>
      <c r="D52" s="49"/>
      <c r="E52" s="137"/>
      <c r="F52" s="138"/>
      <c r="G52" s="139" t="s">
        <v>63</v>
      </c>
      <c r="H52" s="111"/>
      <c r="I52" s="45"/>
    </row>
    <row r="53" spans="1:9" ht="12" customHeight="1">
      <c r="A53" s="55"/>
      <c r="B53" s="56" t="s">
        <v>31</v>
      </c>
      <c r="C53" s="57"/>
      <c r="D53" s="57"/>
      <c r="E53" s="57"/>
      <c r="F53" s="57"/>
      <c r="G53" s="57"/>
      <c r="H53" s="58"/>
      <c r="I53" s="45"/>
    </row>
    <row r="54" spans="1:9" ht="18.75" customHeight="1">
      <c r="A54" s="55"/>
      <c r="B54" s="98" t="s">
        <v>20</v>
      </c>
      <c r="D54" s="98"/>
      <c r="E54" s="98"/>
      <c r="F54" s="115"/>
      <c r="G54" s="98"/>
      <c r="H54" s="98"/>
      <c r="I54" s="45"/>
    </row>
    <row r="55" spans="1:9" ht="17.25" customHeight="1">
      <c r="A55" s="55"/>
      <c r="B55" s="98" t="s">
        <v>19</v>
      </c>
      <c r="D55" s="98"/>
      <c r="E55" s="98"/>
      <c r="F55" s="98"/>
      <c r="G55" s="98"/>
      <c r="H55" s="98"/>
      <c r="I55" s="45"/>
    </row>
    <row r="56" spans="1:9" ht="12.75">
      <c r="A56" s="55"/>
      <c r="B56" s="150" t="s">
        <v>30</v>
      </c>
      <c r="C56" s="151"/>
      <c r="D56" s="151"/>
      <c r="E56" s="151"/>
      <c r="F56" s="151"/>
      <c r="G56" s="151"/>
      <c r="H56" s="62"/>
      <c r="I56" s="45"/>
    </row>
    <row r="57" spans="1:9" ht="26.25" customHeight="1">
      <c r="A57" s="55"/>
      <c r="B57" s="63"/>
      <c r="C57" s="64"/>
      <c r="D57" s="64"/>
      <c r="E57" s="64"/>
      <c r="F57" s="64"/>
      <c r="G57" s="65"/>
      <c r="I57" s="45"/>
    </row>
    <row r="58" spans="1:9" ht="18" customHeight="1">
      <c r="A58" s="55"/>
      <c r="B58" s="60"/>
      <c r="C58" s="61"/>
      <c r="D58" s="61"/>
      <c r="E58" s="61"/>
      <c r="F58" s="61"/>
      <c r="G58" s="61"/>
      <c r="I58" s="54"/>
    </row>
    <row r="59" spans="1:9" ht="14.25" customHeight="1" thickBot="1">
      <c r="A59" s="55"/>
      <c r="B59" s="60"/>
      <c r="C59" s="61"/>
      <c r="D59" s="61"/>
      <c r="E59" s="61"/>
      <c r="F59" s="61"/>
      <c r="G59" s="61"/>
      <c r="I59" s="54"/>
    </row>
    <row r="60" spans="1:9" ht="20.25" customHeight="1" thickBot="1">
      <c r="A60" s="85"/>
      <c r="B60" s="78" t="s">
        <v>32</v>
      </c>
      <c r="C60" s="79"/>
      <c r="D60" s="80" t="s">
        <v>33</v>
      </c>
      <c r="E60" s="78" t="s">
        <v>34</v>
      </c>
      <c r="F60" s="92"/>
      <c r="G60" s="144"/>
      <c r="H60" s="157" t="s">
        <v>35</v>
      </c>
      <c r="I60" s="142">
        <f>SUM(I14:I58)</f>
        <v>0</v>
      </c>
    </row>
    <row r="61" spans="1:9" ht="12.75" customHeight="1" hidden="1">
      <c r="A61" s="55"/>
      <c r="B61" s="152" t="s">
        <v>23</v>
      </c>
      <c r="C61" s="73"/>
      <c r="D61" s="73"/>
      <c r="E61" s="73"/>
      <c r="F61" s="73"/>
      <c r="G61" s="73"/>
      <c r="H61" s="74"/>
      <c r="I61" s="141"/>
    </row>
    <row r="62" spans="1:9" ht="12.75" customHeight="1" hidden="1">
      <c r="A62" s="55"/>
      <c r="B62" s="78" t="s">
        <v>32</v>
      </c>
      <c r="C62" s="95"/>
      <c r="D62" s="80" t="s">
        <v>33</v>
      </c>
      <c r="E62" s="78" t="s">
        <v>34</v>
      </c>
      <c r="F62" s="92"/>
      <c r="G62" s="144"/>
      <c r="H62" s="145" t="s">
        <v>35</v>
      </c>
      <c r="I62" s="142">
        <f>SUM(I11:I60)</f>
        <v>0</v>
      </c>
    </row>
    <row r="63" spans="1:9" ht="13.5" thickBot="1">
      <c r="A63" s="227" t="s">
        <v>24</v>
      </c>
      <c r="B63" s="228"/>
      <c r="C63" s="228"/>
      <c r="D63" s="230"/>
      <c r="E63" s="227" t="s">
        <v>25</v>
      </c>
      <c r="F63" s="228"/>
      <c r="G63" s="228"/>
      <c r="H63" s="228"/>
      <c r="I63" s="156"/>
    </row>
    <row r="64" spans="1:9" ht="45" customHeight="1" thickBot="1">
      <c r="A64" s="86"/>
      <c r="B64" s="87"/>
      <c r="C64" s="87"/>
      <c r="D64" s="87"/>
      <c r="E64" s="86"/>
      <c r="F64" s="87"/>
      <c r="G64" s="87"/>
      <c r="H64" s="87"/>
      <c r="I64" s="88"/>
    </row>
  </sheetData>
  <sheetProtection/>
  <mergeCells count="6">
    <mergeCell ref="E63:H63"/>
    <mergeCell ref="A6:B8"/>
    <mergeCell ref="A1:I2"/>
    <mergeCell ref="B10:C10"/>
    <mergeCell ref="F10:H10"/>
    <mergeCell ref="A63:D63"/>
  </mergeCells>
  <printOptions horizontalCentered="1" verticalCentered="1"/>
  <pageMargins left="0.1968503937007874" right="0.1968503937007874" top="0" bottom="0" header="0" footer="0"/>
  <pageSetup horizontalDpi="360" verticalDpi="36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ATEC-CAC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Scarrone</dc:creator>
  <cp:keywords/>
  <dc:description/>
  <cp:lastModifiedBy>Utilisateur</cp:lastModifiedBy>
  <cp:lastPrinted>2017-09-05T21:04:20Z</cp:lastPrinted>
  <dcterms:created xsi:type="dcterms:W3CDTF">2000-08-22T07:27:51Z</dcterms:created>
  <dcterms:modified xsi:type="dcterms:W3CDTF">2017-10-02T19:42:03Z</dcterms:modified>
  <cp:category/>
  <cp:version/>
  <cp:contentType/>
  <cp:contentStatus/>
</cp:coreProperties>
</file>